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C:\Users\sbarnes6\OneDrive - University of Maryland\Desktop\"/>
    </mc:Choice>
  </mc:AlternateContent>
  <xr:revisionPtr revIDLastSave="0" documentId="8_{3F8A1CCC-7A5B-4A7F-AA08-A1740686BCAF}" xr6:coauthVersionLast="47" xr6:coauthVersionMax="47" xr10:uidLastSave="{00000000-0000-0000-0000-000000000000}"/>
  <bookViews>
    <workbookView xWindow="-108" yWindow="-108" windowWidth="23256" windowHeight="12576" xr2:uid="{00000000-000D-0000-FFFF-FFFF00000000}"/>
  </bookViews>
  <sheets>
    <sheet name="INTRO" sheetId="8" r:id="rId1"/>
    <sheet name="INPUTS" sheetId="6" r:id="rId2"/>
    <sheet name="CORN GRAIN NO TILL" sheetId="5" r:id="rId3"/>
    <sheet name="CORN GRAIN CONVENTIONAL NON-IR" sheetId="1" r:id="rId4"/>
    <sheet name="CORN GRAIN - IRRIGATED" sheetId="10" r:id="rId5"/>
    <sheet name="CORN GRAIN NO TILLwLITTER" sheetId="11" r:id="rId6"/>
    <sheet name="CORN GRAIN NO TILLwWEEDRESIS" sheetId="15" r:id="rId7"/>
    <sheet name="SOYBEANS" sheetId="2" r:id="rId8"/>
    <sheet name="SOYBEANS wWEED RESIS" sheetId="16" r:id="rId9"/>
    <sheet name="WHEAT" sheetId="3" r:id="rId10"/>
    <sheet name="WHEAT SOYBEAN DOUBLE CROP" sheetId="4" r:id="rId11"/>
    <sheet name="BLANKBUDGET" sheetId="7" r:id="rId12"/>
    <sheet name="HISTORICAL" sheetId="14" r:id="rId13"/>
  </sheets>
  <definedNames>
    <definedName name="BROCCOLI" localSheetId="10">'WHEAT SOYBEAN DOUBLE CROP'!$A$1</definedName>
    <definedName name="_xlnm.Print_Area" localSheetId="11">BLANKBUDGET!$A$1:$E$37</definedName>
    <definedName name="_xlnm.Print_Area" localSheetId="4">'CORN GRAIN - IRRIGATED'!$A$1:$E$54</definedName>
    <definedName name="_xlnm.Print_Area" localSheetId="3">'CORN GRAIN CONVENTIONAL NON-IR'!$A$1:$E$52</definedName>
    <definedName name="_xlnm.Print_Area" localSheetId="2">'CORN GRAIN NO TILL'!$A$1:$E$52</definedName>
    <definedName name="_xlnm.Print_Area" localSheetId="5">'CORN GRAIN NO TILLwLITTER'!$A$1:$E$54</definedName>
    <definedName name="_xlnm.Print_Area" localSheetId="6">'CORN GRAIN NO TILLwWEEDRESIS'!$A$1:$E$50</definedName>
    <definedName name="_xlnm.Print_Area" localSheetId="1">INPUTS!$A$1:$D$82</definedName>
    <definedName name="_xlnm.Print_Area" localSheetId="0">INTRO!$A$1:$A$36</definedName>
    <definedName name="_xlnm.Print_Area" localSheetId="7">SOYBEANS!$A$1:$E$47</definedName>
    <definedName name="_xlnm.Print_Area" localSheetId="8">'SOYBEANS wWEED RESIS'!$A$1:$E$47</definedName>
    <definedName name="_xlnm.Print_Area" localSheetId="9">WHEAT!$A$1:$E$47</definedName>
    <definedName name="_xlnm.Print_Area" localSheetId="10">'WHEAT SOYBEAN DOUBLE CROP'!$A$1:$F$53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6" l="1"/>
  <c r="E17" i="16" s="1"/>
  <c r="D16" i="15" l="1"/>
  <c r="E16" i="15" s="1"/>
  <c r="C48" i="14" l="1"/>
  <c r="D48" i="14"/>
  <c r="E48" i="14"/>
  <c r="F48" i="14"/>
  <c r="B48" i="14"/>
  <c r="B49" i="14"/>
  <c r="C49" i="14"/>
  <c r="D49" i="14"/>
  <c r="E49" i="14"/>
  <c r="F49" i="14"/>
  <c r="D16" i="16" l="1"/>
  <c r="E16" i="16" s="1"/>
  <c r="A12" i="10" l="1"/>
  <c r="D18" i="4"/>
  <c r="E18" i="4" s="1"/>
  <c r="D15" i="2"/>
  <c r="E15" i="2" s="1"/>
  <c r="D14" i="16"/>
  <c r="E14" i="16" s="1"/>
  <c r="D12" i="16"/>
  <c r="E12" i="16" s="1"/>
  <c r="D14" i="3"/>
  <c r="E14" i="3" s="1"/>
  <c r="D12" i="2"/>
  <c r="E12" i="2" s="1"/>
  <c r="A12" i="2"/>
  <c r="D13" i="11"/>
  <c r="E13" i="11" s="1"/>
  <c r="A13" i="11"/>
  <c r="D20" i="3"/>
  <c r="E20" i="3" s="1"/>
  <c r="D18" i="3"/>
  <c r="E18" i="3" s="1"/>
  <c r="D12" i="15"/>
  <c r="E12" i="15" s="1"/>
  <c r="A12" i="15"/>
  <c r="D6" i="1"/>
  <c r="E6" i="1" s="1"/>
  <c r="D12" i="10"/>
  <c r="E12" i="10" s="1"/>
  <c r="D15" i="1"/>
  <c r="E15" i="1" s="1"/>
  <c r="D12" i="5"/>
  <c r="E12" i="5" s="1"/>
  <c r="D22" i="4"/>
  <c r="E22" i="4" s="1"/>
  <c r="D21" i="4"/>
  <c r="E21" i="4" s="1"/>
  <c r="D19" i="4"/>
  <c r="E19" i="4" s="1"/>
  <c r="D16" i="4"/>
  <c r="D15" i="4"/>
  <c r="E15" i="4" s="1"/>
  <c r="D17" i="3"/>
  <c r="E17" i="3" s="1"/>
  <c r="D16" i="3"/>
  <c r="E16" i="3" s="1"/>
  <c r="D15" i="3"/>
  <c r="E15" i="3" s="1"/>
  <c r="D13" i="3"/>
  <c r="E13" i="3" s="1"/>
  <c r="D28" i="3"/>
  <c r="E28" i="3" s="1"/>
  <c r="D15" i="16"/>
  <c r="E15" i="16" s="1"/>
  <c r="D14" i="2"/>
  <c r="E14" i="2" s="1"/>
  <c r="D14" i="15"/>
  <c r="E14" i="15" s="1"/>
  <c r="D16" i="11"/>
  <c r="E16" i="11" s="1"/>
  <c r="D14" i="11"/>
  <c r="E14" i="11" s="1"/>
  <c r="D15" i="10"/>
  <c r="E15" i="10" s="1"/>
  <c r="D13" i="10"/>
  <c r="E13" i="10" s="1"/>
  <c r="D12" i="1"/>
  <c r="E12" i="1" s="1"/>
  <c r="D15" i="5"/>
  <c r="E15" i="5" s="1"/>
  <c r="D13" i="5"/>
  <c r="E13" i="5" s="1"/>
  <c r="D14" i="5"/>
  <c r="E14" i="5" s="1"/>
  <c r="B40" i="16"/>
  <c r="B39" i="16" s="1"/>
  <c r="D33" i="16"/>
  <c r="E33" i="16" s="1"/>
  <c r="E32" i="16"/>
  <c r="E31" i="16"/>
  <c r="D29" i="16"/>
  <c r="C29" i="16"/>
  <c r="D28" i="16"/>
  <c r="E28" i="16" s="1"/>
  <c r="D27" i="16"/>
  <c r="E27" i="16" s="1"/>
  <c r="D26" i="16"/>
  <c r="E26" i="16" s="1"/>
  <c r="D25" i="16"/>
  <c r="E25" i="16" s="1"/>
  <c r="E20" i="16"/>
  <c r="E19" i="16"/>
  <c r="D18" i="16"/>
  <c r="E18" i="16" s="1"/>
  <c r="D11" i="16"/>
  <c r="E11" i="16" s="1"/>
  <c r="D10" i="16"/>
  <c r="E10" i="16" s="1"/>
  <c r="D9" i="16"/>
  <c r="E9" i="16" s="1"/>
  <c r="E8" i="16"/>
  <c r="D7" i="16"/>
  <c r="E7" i="16" s="1"/>
  <c r="D6" i="16"/>
  <c r="E6" i="16" s="1"/>
  <c r="D4" i="16"/>
  <c r="E38" i="16" s="1"/>
  <c r="E1" i="16"/>
  <c r="D15" i="15"/>
  <c r="E15" i="15" s="1"/>
  <c r="B41" i="15"/>
  <c r="B42" i="15" s="1"/>
  <c r="D34" i="15"/>
  <c r="E34" i="15" s="1"/>
  <c r="E33" i="15"/>
  <c r="D30" i="15"/>
  <c r="C30" i="15"/>
  <c r="D29" i="15"/>
  <c r="E29" i="15" s="1"/>
  <c r="D28" i="15"/>
  <c r="E28" i="15" s="1"/>
  <c r="D27" i="15"/>
  <c r="E27" i="15" s="1"/>
  <c r="D26" i="15"/>
  <c r="E26" i="15" s="1"/>
  <c r="D25" i="15"/>
  <c r="E25" i="15" s="1"/>
  <c r="E20" i="15"/>
  <c r="C19" i="15"/>
  <c r="E19" i="15" s="1"/>
  <c r="E18" i="15"/>
  <c r="D17" i="15"/>
  <c r="E17" i="15" s="1"/>
  <c r="D13" i="15"/>
  <c r="E13" i="15" s="1"/>
  <c r="D11" i="15"/>
  <c r="E11" i="15" s="1"/>
  <c r="D10" i="15"/>
  <c r="E10" i="15" s="1"/>
  <c r="D9" i="15"/>
  <c r="E9" i="15" s="1"/>
  <c r="D8" i="15"/>
  <c r="C8" i="15"/>
  <c r="D7" i="15"/>
  <c r="E7" i="15" s="1"/>
  <c r="D6" i="15"/>
  <c r="E6" i="15" s="1"/>
  <c r="D4" i="15"/>
  <c r="E4" i="15" s="1"/>
  <c r="E1" i="15"/>
  <c r="D17" i="11"/>
  <c r="E17" i="11" s="1"/>
  <c r="D17" i="10"/>
  <c r="E17" i="10" s="1"/>
  <c r="D16" i="10"/>
  <c r="E16" i="10" s="1"/>
  <c r="D14" i="1"/>
  <c r="E14" i="1" s="1"/>
  <c r="D16" i="5"/>
  <c r="E16" i="5" s="1"/>
  <c r="E1" i="4"/>
  <c r="D4" i="4"/>
  <c r="E4" i="4" s="1"/>
  <c r="D5" i="4"/>
  <c r="E43" i="4" s="1"/>
  <c r="D8" i="4"/>
  <c r="E8" i="4" s="1"/>
  <c r="D9" i="4"/>
  <c r="E9" i="4" s="1"/>
  <c r="D10" i="4"/>
  <c r="E10" i="4" s="1"/>
  <c r="D11" i="4"/>
  <c r="E11" i="4" s="1"/>
  <c r="D12" i="4"/>
  <c r="E12" i="4" s="1"/>
  <c r="D13" i="4"/>
  <c r="E13" i="4" s="1"/>
  <c r="D14" i="4"/>
  <c r="E14" i="4" s="1"/>
  <c r="E16" i="4"/>
  <c r="E17" i="4"/>
  <c r="D23" i="4"/>
  <c r="E23" i="4" s="1"/>
  <c r="D24" i="4"/>
  <c r="E24" i="4" s="1"/>
  <c r="D29" i="4"/>
  <c r="E29" i="4" s="1"/>
  <c r="D30" i="4"/>
  <c r="E30" i="4" s="1"/>
  <c r="D31" i="4"/>
  <c r="E31" i="4" s="1"/>
  <c r="D32" i="4"/>
  <c r="E32" i="4" s="1"/>
  <c r="D33" i="4"/>
  <c r="E33" i="4" s="1"/>
  <c r="D34" i="4"/>
  <c r="E34" i="4" s="1"/>
  <c r="C35" i="4"/>
  <c r="D35" i="4"/>
  <c r="D37" i="4"/>
  <c r="E37" i="4" s="1"/>
  <c r="B45" i="4"/>
  <c r="B44" i="4" s="1"/>
  <c r="C45" i="4"/>
  <c r="C46" i="4" s="1"/>
  <c r="E1" i="3"/>
  <c r="D4" i="3"/>
  <c r="D39" i="3" s="1"/>
  <c r="D6" i="3"/>
  <c r="E6" i="3" s="1"/>
  <c r="D7" i="3"/>
  <c r="E7" i="3" s="1"/>
  <c r="D8" i="3"/>
  <c r="E8" i="3" s="1"/>
  <c r="D9" i="3"/>
  <c r="E9" i="3" s="1"/>
  <c r="D10" i="3"/>
  <c r="E10" i="3" s="1"/>
  <c r="D11" i="3"/>
  <c r="E11" i="3" s="1"/>
  <c r="E12" i="3"/>
  <c r="E21" i="3"/>
  <c r="E22" i="3"/>
  <c r="D26" i="3"/>
  <c r="E26" i="3" s="1"/>
  <c r="D27" i="3"/>
  <c r="E27" i="3" s="1"/>
  <c r="D29" i="3"/>
  <c r="E29" i="3" s="1"/>
  <c r="D30" i="3"/>
  <c r="E30" i="3" s="1"/>
  <c r="D31" i="3"/>
  <c r="E31" i="3" s="1"/>
  <c r="E33" i="3"/>
  <c r="D34" i="3"/>
  <c r="E34" i="3" s="1"/>
  <c r="B41" i="3"/>
  <c r="B40" i="3" s="1"/>
  <c r="B42" i="3"/>
  <c r="E1" i="2"/>
  <c r="D4" i="2"/>
  <c r="E38" i="2" s="1"/>
  <c r="D6" i="2"/>
  <c r="E6" i="2" s="1"/>
  <c r="D7" i="2"/>
  <c r="E7" i="2" s="1"/>
  <c r="E8" i="2"/>
  <c r="D9" i="2"/>
  <c r="E9" i="2" s="1"/>
  <c r="D10" i="2"/>
  <c r="E10" i="2" s="1"/>
  <c r="D11" i="2"/>
  <c r="E11" i="2" s="1"/>
  <c r="E17" i="2"/>
  <c r="D18" i="2"/>
  <c r="E18" i="2" s="1"/>
  <c r="E19" i="2"/>
  <c r="E20" i="2"/>
  <c r="D25" i="2"/>
  <c r="E25" i="2" s="1"/>
  <c r="D26" i="2"/>
  <c r="E26" i="2" s="1"/>
  <c r="D27" i="2"/>
  <c r="E27" i="2" s="1"/>
  <c r="D28" i="2"/>
  <c r="E28" i="2" s="1"/>
  <c r="C29" i="2"/>
  <c r="D29" i="2"/>
  <c r="E31" i="2"/>
  <c r="E32" i="2"/>
  <c r="D33" i="2"/>
  <c r="E33" i="2" s="1"/>
  <c r="B40" i="2"/>
  <c r="B41" i="2" s="1"/>
  <c r="E1" i="11"/>
  <c r="D4" i="11"/>
  <c r="D40" i="11" s="1"/>
  <c r="D6" i="11"/>
  <c r="E6" i="11" s="1"/>
  <c r="D7" i="11"/>
  <c r="E7" i="11" s="1"/>
  <c r="D8" i="11"/>
  <c r="E8" i="11" s="1"/>
  <c r="D9" i="11"/>
  <c r="E9" i="11" s="1"/>
  <c r="D10" i="11"/>
  <c r="E10" i="11" s="1"/>
  <c r="D11" i="11"/>
  <c r="E11" i="11" s="1"/>
  <c r="D12" i="11"/>
  <c r="E12" i="11" s="1"/>
  <c r="D15" i="11"/>
  <c r="E15" i="11" s="1"/>
  <c r="D18" i="11"/>
  <c r="E18" i="11" s="1"/>
  <c r="C20" i="11"/>
  <c r="D20" i="11"/>
  <c r="D25" i="11"/>
  <c r="E25" i="11" s="1"/>
  <c r="D26" i="11"/>
  <c r="E26" i="11" s="1"/>
  <c r="D27" i="11"/>
  <c r="E27" i="11" s="1"/>
  <c r="D28" i="11"/>
  <c r="E28" i="11" s="1"/>
  <c r="D29" i="11"/>
  <c r="E29" i="11" s="1"/>
  <c r="D30" i="11"/>
  <c r="E30" i="11" s="1"/>
  <c r="D31" i="11"/>
  <c r="E31" i="11" s="1"/>
  <c r="D32" i="11"/>
  <c r="E32" i="11" s="1"/>
  <c r="C33" i="11"/>
  <c r="D33" i="11"/>
  <c r="D35" i="11"/>
  <c r="E35" i="11" s="1"/>
  <c r="B42" i="11"/>
  <c r="B43" i="11" s="1"/>
  <c r="E1" i="10"/>
  <c r="D4" i="10"/>
  <c r="E4" i="10" s="1"/>
  <c r="D6" i="10"/>
  <c r="E6" i="10" s="1"/>
  <c r="D7" i="10"/>
  <c r="E7" i="10" s="1"/>
  <c r="C8" i="10"/>
  <c r="D8" i="10"/>
  <c r="E8" i="10" s="1"/>
  <c r="D9" i="10"/>
  <c r="E9" i="10" s="1"/>
  <c r="D10" i="10"/>
  <c r="E10" i="10" s="1"/>
  <c r="D11" i="10"/>
  <c r="E11" i="10" s="1"/>
  <c r="D14" i="10"/>
  <c r="E14" i="10" s="1"/>
  <c r="D18" i="10"/>
  <c r="E18" i="10" s="1"/>
  <c r="C19" i="10"/>
  <c r="D19" i="10"/>
  <c r="E19" i="10" s="1"/>
  <c r="E20" i="10"/>
  <c r="D26" i="10"/>
  <c r="E26" i="10" s="1"/>
  <c r="D27" i="10"/>
  <c r="E27" i="10" s="1"/>
  <c r="D28" i="10"/>
  <c r="E28" i="10" s="1"/>
  <c r="D29" i="10"/>
  <c r="E29" i="10" s="1"/>
  <c r="D30" i="10"/>
  <c r="E30" i="10" s="1"/>
  <c r="C31" i="10"/>
  <c r="D31" i="10"/>
  <c r="E31" i="10" s="1"/>
  <c r="D34" i="10"/>
  <c r="E34" i="10" s="1"/>
  <c r="B41" i="10"/>
  <c r="B40" i="10" s="1"/>
  <c r="B42" i="10"/>
  <c r="E1" i="1"/>
  <c r="D4" i="1"/>
  <c r="E4" i="1" s="1"/>
  <c r="D7" i="1"/>
  <c r="E7" i="1" s="1"/>
  <c r="C8" i="1"/>
  <c r="D8" i="1"/>
  <c r="E8" i="1" s="1"/>
  <c r="D9" i="1"/>
  <c r="E9" i="1" s="1"/>
  <c r="D10" i="1"/>
  <c r="E10" i="1" s="1"/>
  <c r="D11" i="1"/>
  <c r="E11" i="1" s="1"/>
  <c r="D13" i="1"/>
  <c r="E13" i="1" s="1"/>
  <c r="D16" i="1"/>
  <c r="E16" i="1" s="1"/>
  <c r="E17" i="1"/>
  <c r="C18" i="1"/>
  <c r="E18" i="1"/>
  <c r="E19" i="1"/>
  <c r="E20" i="1"/>
  <c r="D24" i="1"/>
  <c r="E24" i="1" s="1"/>
  <c r="D25" i="1"/>
  <c r="E25" i="1" s="1"/>
  <c r="D26" i="1"/>
  <c r="E26" i="1" s="1"/>
  <c r="D27" i="1"/>
  <c r="E27" i="1" s="1"/>
  <c r="D28" i="1"/>
  <c r="E28" i="1" s="1"/>
  <c r="D29" i="1"/>
  <c r="E29" i="1" s="1"/>
  <c r="D30" i="1"/>
  <c r="E30" i="1" s="1"/>
  <c r="D31" i="1"/>
  <c r="E31" i="1" s="1"/>
  <c r="C32" i="1"/>
  <c r="D32" i="1"/>
  <c r="E32" i="1" s="1"/>
  <c r="D36" i="1"/>
  <c r="E36" i="1" s="1"/>
  <c r="B43" i="1"/>
  <c r="B42" i="1" s="1"/>
  <c r="E1" i="5"/>
  <c r="D4" i="5"/>
  <c r="D40" i="5" s="1"/>
  <c r="E40" i="5" s="1"/>
  <c r="D6" i="5"/>
  <c r="E6" i="5" s="1"/>
  <c r="D7" i="5"/>
  <c r="E7" i="5" s="1"/>
  <c r="C8" i="5"/>
  <c r="D8" i="5"/>
  <c r="D9" i="5"/>
  <c r="E9" i="5" s="1"/>
  <c r="D10" i="5"/>
  <c r="E10" i="5" s="1"/>
  <c r="D11" i="5"/>
  <c r="E11" i="5" s="1"/>
  <c r="D18" i="5"/>
  <c r="E18" i="5" s="1"/>
  <c r="E19" i="5"/>
  <c r="C20" i="5"/>
  <c r="E20" i="5" s="1"/>
  <c r="E21" i="5"/>
  <c r="D26" i="5"/>
  <c r="E26" i="5" s="1"/>
  <c r="D27" i="5"/>
  <c r="E27" i="5" s="1"/>
  <c r="D28" i="5"/>
  <c r="E28" i="5" s="1"/>
  <c r="D29" i="5"/>
  <c r="E29" i="5" s="1"/>
  <c r="D30" i="5"/>
  <c r="E30" i="5" s="1"/>
  <c r="C31" i="5"/>
  <c r="D31" i="5"/>
  <c r="E34" i="5"/>
  <c r="D35" i="5"/>
  <c r="E35" i="5" s="1"/>
  <c r="B42" i="5"/>
  <c r="B43" i="5" s="1"/>
  <c r="B40" i="15" l="1"/>
  <c r="E29" i="2"/>
  <c r="E29" i="16"/>
  <c r="E20" i="11"/>
  <c r="E5" i="4"/>
  <c r="E6" i="4" s="1"/>
  <c r="E42" i="4"/>
  <c r="D42" i="4" s="1"/>
  <c r="B46" i="4"/>
  <c r="C44" i="4"/>
  <c r="E35" i="4"/>
  <c r="E4" i="11"/>
  <c r="B41" i="16"/>
  <c r="E8" i="15"/>
  <c r="B21" i="15" s="1"/>
  <c r="E21" i="15" s="1"/>
  <c r="E22" i="15" s="1"/>
  <c r="E30" i="15"/>
  <c r="E33" i="11"/>
  <c r="B41" i="11"/>
  <c r="B44" i="1"/>
  <c r="B41" i="5"/>
  <c r="E31" i="5"/>
  <c r="E8" i="5"/>
  <c r="B22" i="5" s="1"/>
  <c r="E22" i="5" s="1"/>
  <c r="E23" i="5" s="1"/>
  <c r="B36" i="4"/>
  <c r="E36" i="4" s="1"/>
  <c r="D38" i="16"/>
  <c r="C38" i="16" s="1"/>
  <c r="B39" i="2"/>
  <c r="B34" i="11"/>
  <c r="E34" i="11" s="1"/>
  <c r="E36" i="11" s="1"/>
  <c r="H12" i="11" s="1"/>
  <c r="B31" i="15"/>
  <c r="E31" i="15" s="1"/>
  <c r="E35" i="15" s="1"/>
  <c r="H12" i="15" s="1"/>
  <c r="B32" i="3"/>
  <c r="E32" i="3" s="1"/>
  <c r="E35" i="3" s="1"/>
  <c r="H12" i="3" s="1"/>
  <c r="B32" i="10"/>
  <c r="E32" i="10" s="1"/>
  <c r="E35" i="10" s="1"/>
  <c r="B30" i="2"/>
  <c r="E30" i="2" s="1"/>
  <c r="E34" i="2" s="1"/>
  <c r="H12" i="2" s="1"/>
  <c r="B33" i="1"/>
  <c r="E33" i="1" s="1"/>
  <c r="E37" i="1" s="1"/>
  <c r="H12" i="1" s="1"/>
  <c r="B32" i="5"/>
  <c r="E32" i="5" s="1"/>
  <c r="E4" i="16"/>
  <c r="D39" i="10"/>
  <c r="C39" i="10" s="1"/>
  <c r="D13" i="2"/>
  <c r="E13" i="2" s="1"/>
  <c r="B21" i="2" s="1"/>
  <c r="E21" i="2" s="1"/>
  <c r="E23" i="2" s="1"/>
  <c r="H9" i="2" s="1"/>
  <c r="E39" i="3"/>
  <c r="C39" i="3"/>
  <c r="E4" i="3"/>
  <c r="F43" i="4"/>
  <c r="D43" i="4"/>
  <c r="C40" i="11"/>
  <c r="E40" i="11"/>
  <c r="E4" i="5"/>
  <c r="D41" i="1"/>
  <c r="E41" i="1" s="1"/>
  <c r="D39" i="15"/>
  <c r="C39" i="15" s="1"/>
  <c r="D20" i="4"/>
  <c r="E20" i="4" s="1"/>
  <c r="B25" i="4" s="1"/>
  <c r="E25" i="4" s="1"/>
  <c r="E26" i="4" s="1"/>
  <c r="D13" i="16"/>
  <c r="E13" i="16" s="1"/>
  <c r="B21" i="16" s="1"/>
  <c r="E21" i="16" s="1"/>
  <c r="E23" i="16" s="1"/>
  <c r="B21" i="1"/>
  <c r="E21" i="1" s="1"/>
  <c r="E22" i="1" s="1"/>
  <c r="H9" i="1" s="1"/>
  <c r="B23" i="3"/>
  <c r="E23" i="3" s="1"/>
  <c r="E24" i="3" s="1"/>
  <c r="B22" i="11"/>
  <c r="E22" i="11" s="1"/>
  <c r="B23" i="10"/>
  <c r="E23" i="10" s="1"/>
  <c r="E24" i="10" s="1"/>
  <c r="D38" i="2"/>
  <c r="E4" i="2"/>
  <c r="C40" i="5"/>
  <c r="B30" i="16"/>
  <c r="E30" i="16" s="1"/>
  <c r="E34" i="16" l="1"/>
  <c r="H12" i="16" s="1"/>
  <c r="H9" i="15"/>
  <c r="H9" i="3"/>
  <c r="F42" i="4"/>
  <c r="H12" i="10"/>
  <c r="H9" i="10"/>
  <c r="E23" i="11"/>
  <c r="E38" i="4"/>
  <c r="E39" i="4" s="1"/>
  <c r="D44" i="4" s="1"/>
  <c r="E36" i="5"/>
  <c r="E39" i="15"/>
  <c r="C41" i="1"/>
  <c r="E39" i="1"/>
  <c r="H14" i="1" s="1"/>
  <c r="E39" i="10"/>
  <c r="E38" i="1"/>
  <c r="C20" i="14" s="1"/>
  <c r="H11" i="1"/>
  <c r="H13" i="1" s="1"/>
  <c r="E27" i="4"/>
  <c r="E36" i="2"/>
  <c r="H14" i="2" s="1"/>
  <c r="E36" i="3"/>
  <c r="E20" i="14" s="1"/>
  <c r="H11" i="3"/>
  <c r="H13" i="3" s="1"/>
  <c r="E37" i="3"/>
  <c r="H14" i="3" s="1"/>
  <c r="H11" i="2"/>
  <c r="H13" i="2" s="1"/>
  <c r="E35" i="2"/>
  <c r="D20" i="14" s="1"/>
  <c r="E36" i="10"/>
  <c r="H11" i="10"/>
  <c r="E37" i="10"/>
  <c r="H14" i="10" s="1"/>
  <c r="H11" i="5"/>
  <c r="C38" i="2"/>
  <c r="H11" i="16"/>
  <c r="E35" i="16"/>
  <c r="E36" i="16"/>
  <c r="H14" i="16" s="1"/>
  <c r="E36" i="15"/>
  <c r="H11" i="15"/>
  <c r="H13" i="15" s="1"/>
  <c r="E37" i="15"/>
  <c r="H14" i="15" s="1"/>
  <c r="H13" i="16" l="1"/>
  <c r="H9" i="16"/>
  <c r="H13" i="10"/>
  <c r="H12" i="5"/>
  <c r="H13" i="5" s="1"/>
  <c r="H9" i="5"/>
  <c r="E37" i="11"/>
  <c r="E43" i="11" s="1"/>
  <c r="H9" i="11"/>
  <c r="E38" i="11"/>
  <c r="H14" i="11" s="1"/>
  <c r="H11" i="11"/>
  <c r="H13" i="11" s="1"/>
  <c r="E37" i="5"/>
  <c r="H10" i="5" s="1"/>
  <c r="E38" i="5"/>
  <c r="H14" i="5" s="1"/>
  <c r="F20" i="14"/>
  <c r="E46" i="4"/>
  <c r="D45" i="4"/>
  <c r="E44" i="4"/>
  <c r="D46" i="4"/>
  <c r="F45" i="4"/>
  <c r="E40" i="4"/>
  <c r="F46" i="4"/>
  <c r="E45" i="4"/>
  <c r="F44" i="4"/>
  <c r="C42" i="1"/>
  <c r="C44" i="1"/>
  <c r="D43" i="1"/>
  <c r="C43" i="1"/>
  <c r="D44" i="1"/>
  <c r="E44" i="1"/>
  <c r="H10" i="1"/>
  <c r="D42" i="1"/>
  <c r="E42" i="1"/>
  <c r="E43" i="1"/>
  <c r="D41" i="3"/>
  <c r="E40" i="3"/>
  <c r="D40" i="3"/>
  <c r="D42" i="3"/>
  <c r="C40" i="3"/>
  <c r="H10" i="3"/>
  <c r="C41" i="3"/>
  <c r="C42" i="3"/>
  <c r="E41" i="3"/>
  <c r="E42" i="3"/>
  <c r="H10" i="2"/>
  <c r="E39" i="2"/>
  <c r="E41" i="2"/>
  <c r="E40" i="2"/>
  <c r="D39" i="2"/>
  <c r="D41" i="2"/>
  <c r="D40" i="2"/>
  <c r="D42" i="11"/>
  <c r="E42" i="11"/>
  <c r="C43" i="11"/>
  <c r="H10" i="10"/>
  <c r="C40" i="10"/>
  <c r="D40" i="10"/>
  <c r="D42" i="10"/>
  <c r="D41" i="10"/>
  <c r="C42" i="10"/>
  <c r="E42" i="10"/>
  <c r="E41" i="10"/>
  <c r="E40" i="10"/>
  <c r="C41" i="10"/>
  <c r="C39" i="2"/>
  <c r="C40" i="2"/>
  <c r="C41" i="2"/>
  <c r="D39" i="16"/>
  <c r="H10" i="16"/>
  <c r="D40" i="16"/>
  <c r="D41" i="16"/>
  <c r="C41" i="16"/>
  <c r="C39" i="16"/>
  <c r="E40" i="16"/>
  <c r="E41" i="16"/>
  <c r="C40" i="16"/>
  <c r="E39" i="16"/>
  <c r="H10" i="15"/>
  <c r="D41" i="15"/>
  <c r="C41" i="15"/>
  <c r="C40" i="15"/>
  <c r="D40" i="15"/>
  <c r="E42" i="15"/>
  <c r="E40" i="15"/>
  <c r="C42" i="15"/>
  <c r="E41" i="15"/>
  <c r="D42" i="15"/>
  <c r="C41" i="11" l="1"/>
  <c r="D43" i="11"/>
  <c r="H10" i="11"/>
  <c r="E41" i="11"/>
  <c r="D41" i="11"/>
  <c r="C42" i="11"/>
  <c r="B20" i="14"/>
  <c r="E41" i="5"/>
  <c r="E42" i="5"/>
  <c r="E43" i="5"/>
  <c r="C41" i="5"/>
  <c r="D42" i="5"/>
  <c r="C42" i="5"/>
  <c r="C43" i="5"/>
  <c r="D43" i="5"/>
  <c r="D41" i="5"/>
</calcChain>
</file>

<file path=xl/sharedStrings.xml><?xml version="1.0" encoding="utf-8"?>
<sst xmlns="http://schemas.openxmlformats.org/spreadsheetml/2006/main" count="1043" uniqueCount="236">
  <si>
    <t>ITEM</t>
  </si>
  <si>
    <t>UNIT</t>
  </si>
  <si>
    <t>QUANTITY</t>
  </si>
  <si>
    <t>PRICE</t>
  </si>
  <si>
    <t>TOTAL</t>
  </si>
  <si>
    <t>GROSS INCOME</t>
  </si>
  <si>
    <t>CORN GRAIN</t>
  </si>
  <si>
    <t>BUSHEL</t>
  </si>
  <si>
    <t>VARIABLE COSTS</t>
  </si>
  <si>
    <t>SEED</t>
  </si>
  <si>
    <t>1000 SEEDS</t>
  </si>
  <si>
    <t>SOIL TEST</t>
  </si>
  <si>
    <t>ACRE</t>
  </si>
  <si>
    <t>NITROGEN</t>
  </si>
  <si>
    <t>POUND</t>
  </si>
  <si>
    <t>PHOSPHATE</t>
  </si>
  <si>
    <t>POTASH</t>
  </si>
  <si>
    <t>LIME</t>
  </si>
  <si>
    <t>TON</t>
  </si>
  <si>
    <t xml:space="preserve">QUART </t>
  </si>
  <si>
    <t>ATRAZINE</t>
  </si>
  <si>
    <t>DRYING FUEL</t>
  </si>
  <si>
    <t>INTEREST ON OPERATING CAPITAL</t>
  </si>
  <si>
    <t>TOTAL VARIABLE COSTS LISTED ABOVE</t>
  </si>
  <si>
    <t>FIXED/OVERHEAD COSTS (CUSTOM RATES ARE USED AS A PROXY FOR FIELD OPERATION COSTS)</t>
  </si>
  <si>
    <t>CHISEL PLOWING</t>
  </si>
  <si>
    <t>DISKING</t>
  </si>
  <si>
    <t>FERTILIZER SPREADING</t>
  </si>
  <si>
    <t>PLANTING WITH FERTILIZER</t>
  </si>
  <si>
    <t>NITROGEN APPLICATION</t>
  </si>
  <si>
    <t>PESTICIDE APPLICATIONS</t>
  </si>
  <si>
    <t>HARVESTING</t>
  </si>
  <si>
    <t>HAULING</t>
  </si>
  <si>
    <t>LAND CHARGE</t>
  </si>
  <si>
    <t>TOTAL FIXED COST LISTED ABOVE</t>
  </si>
  <si>
    <t>TOTAL VARIABLE AND FIXED COST LISTED ABOVE</t>
  </si>
  <si>
    <t>NET INCOME OVER VARIABLE &amp; FIXED COSTS LISTED ABOVE</t>
  </si>
  <si>
    <t>NET INCOME ABOVE VARIABLE AND</t>
  </si>
  <si>
    <t>FIXED COSTS LISTED ABOVE FOR</t>
  </si>
  <si>
    <t>VARIOUS YIELDS AND PRICES</t>
  </si>
  <si>
    <t>Assumptions:</t>
  </si>
  <si>
    <t>Non-continuous corn so soil insecticide may not be necessary.</t>
  </si>
  <si>
    <t>FERTILIZER</t>
  </si>
  <si>
    <t>FERTILIZER APPLICATION</t>
  </si>
  <si>
    <t>PESTICIDES</t>
  </si>
  <si>
    <t>ROUNDUP</t>
  </si>
  <si>
    <t>Local hauling within 30 miles of farm</t>
  </si>
  <si>
    <t>SOYBEANS</t>
  </si>
  <si>
    <t>SOIL TESTING</t>
  </si>
  <si>
    <t>OUNCE</t>
  </si>
  <si>
    <t>SOYBEANS RR READY</t>
  </si>
  <si>
    <t>Assumptions</t>
  </si>
  <si>
    <t>WHEAT</t>
  </si>
  <si>
    <t>TILT</t>
  </si>
  <si>
    <t>SPREADING FERTILIZER</t>
  </si>
  <si>
    <t>STALK CHOPPING</t>
  </si>
  <si>
    <t>PESTICIDE APPLICATION</t>
  </si>
  <si>
    <t>WHEAT/SOYBEAN DOUBLE CROP</t>
  </si>
  <si>
    <t>TOTAL GROSS INCOME</t>
  </si>
  <si>
    <t>SEED-WHEAT</t>
  </si>
  <si>
    <t>SEED-SOYBEANS</t>
  </si>
  <si>
    <t>SURFACTANT</t>
  </si>
  <si>
    <t>QUART</t>
  </si>
  <si>
    <t>PINT</t>
  </si>
  <si>
    <t>NET INCOME OVER VARIABLE COSTS LISTED ABOVE</t>
  </si>
  <si>
    <t>NOTILL DRILLING</t>
  </si>
  <si>
    <t>NO-TILL PLANTING WITH FERTILIZER</t>
  </si>
  <si>
    <t>Bt seed corn, hybrid, mid price grade</t>
  </si>
  <si>
    <t>INTEREST ON SPRING CUSTOM CHARGES</t>
  </si>
  <si>
    <t>INTEREST ON FALL CUSTOM CHARGES</t>
  </si>
  <si>
    <t>INTEREST ON FALL/SPRING CUSTOM CHARGES</t>
  </si>
  <si>
    <t>1 Post-plant bean glyphosate application</t>
  </si>
  <si>
    <t>FIELD CULTIVATOR/FINISHER</t>
  </si>
  <si>
    <t>BEAN</t>
  </si>
  <si>
    <t>INCOME</t>
  </si>
  <si>
    <t>CORN</t>
  </si>
  <si>
    <t>EXPENSES</t>
  </si>
  <si>
    <t>SOYBEAN</t>
  </si>
  <si>
    <t xml:space="preserve"> </t>
  </si>
  <si>
    <t>2 4-D</t>
  </si>
  <si>
    <t>CORN CONVENTIONAL</t>
  </si>
  <si>
    <t>1,000 SEEDS</t>
  </si>
  <si>
    <t>CROP INSURANCE - Corn</t>
  </si>
  <si>
    <t>CROP INSURANCE - Wheat</t>
  </si>
  <si>
    <t>CROP INSURANCE - Soybeans</t>
  </si>
  <si>
    <t>OTHER</t>
  </si>
  <si>
    <t>PHOSPHORUS</t>
  </si>
  <si>
    <t>Sensitivity Analysis based on soybeans/wheat yield and price</t>
  </si>
  <si>
    <t>Sensitivity analysis based on 75%,100% and 125% of yield of beans and current forward contract price of beans/wheat.</t>
  </si>
  <si>
    <t xml:space="preserve">    CORN</t>
  </si>
  <si>
    <t xml:space="preserve">    SOYBEAN</t>
  </si>
  <si>
    <t xml:space="preserve">    WHEAT</t>
  </si>
  <si>
    <t xml:space="preserve">    CORN - Conventional</t>
  </si>
  <si>
    <t xml:space="preserve">    CORN - NoTill</t>
  </si>
  <si>
    <t xml:space="preserve">    SOYBEAN - Conventional </t>
  </si>
  <si>
    <t xml:space="preserve">    SOYBEAN - NoTill</t>
  </si>
  <si>
    <t>SIDEDRESSING</t>
  </si>
  <si>
    <t>PESTICIDE SPRAYING</t>
  </si>
  <si>
    <t>ANALYSIS</t>
  </si>
  <si>
    <t>VARIABLE COSTS PER UNIT</t>
  </si>
  <si>
    <t>PROFIT PER UNIT</t>
  </si>
  <si>
    <t>TOTAL COST PER UNIT</t>
  </si>
  <si>
    <t>Fertility rates based on MCE SFM-1 guidelines</t>
  </si>
  <si>
    <t>Assuming medium fertility levels</t>
  </si>
  <si>
    <t>YEAR:</t>
  </si>
  <si>
    <t>CROP:</t>
  </si>
  <si>
    <t xml:space="preserve">  </t>
  </si>
  <si>
    <t xml:space="preserve">CROP INSURANCE </t>
  </si>
  <si>
    <t>If following beans add 20 lb N credit</t>
  </si>
  <si>
    <t>Corn - No Till</t>
  </si>
  <si>
    <t>Corn - Conventional</t>
  </si>
  <si>
    <t>Soybeans</t>
  </si>
  <si>
    <t>Wheat</t>
  </si>
  <si>
    <t>Wheat/Beans</t>
  </si>
  <si>
    <t>Cost Per Acre</t>
  </si>
  <si>
    <t xml:space="preserve">    SMALL GRAIN</t>
  </si>
  <si>
    <t xml:space="preserve">PLANTING </t>
  </si>
  <si>
    <t>VERTICAL TILLAGE</t>
  </si>
  <si>
    <t>BROADCAST SEEDING</t>
  </si>
  <si>
    <t>SOYBEAN - NoTill</t>
  </si>
  <si>
    <t>CORN GRAIN, NO-TILL IRRIGATED</t>
  </si>
  <si>
    <t>INCH</t>
  </si>
  <si>
    <t>Average variable cost for irrigation (electric, diesel, gas) = $7.78/inch</t>
  </si>
  <si>
    <t>Average variable cost for irrigation (repair/maintenance) = $10/acre</t>
  </si>
  <si>
    <t>Average fixed cost (irrigation payments) =~$150/acre</t>
  </si>
  <si>
    <t>PER ACRE FOR</t>
  </si>
  <si>
    <t>YEAR</t>
  </si>
  <si>
    <t xml:space="preserve">PER ACRE FOR </t>
  </si>
  <si>
    <t>IRRIGATION EXPENSE (eletric, fuel, etc)</t>
  </si>
  <si>
    <t>IRRIGATION REPAIR &amp; MAINTENANCE</t>
  </si>
  <si>
    <t>IRRIGATION PAYMENT (including interest)</t>
  </si>
  <si>
    <t>CORN GRAIN, NO-TILL, POULTRY LITTER</t>
  </si>
  <si>
    <t>MANURE LOADING</t>
  </si>
  <si>
    <t>MANURE SPREADING - LITTER</t>
  </si>
  <si>
    <t>MANURE HAULING</t>
  </si>
  <si>
    <t>Poultry litter estimates - Economic Value of Poultry Litter 2002. Lichtenberg, Parker, Lynch.</t>
  </si>
  <si>
    <t>Litter will provide nitrogen availability at year 2 20% and year 3 5%</t>
  </si>
  <si>
    <t xml:space="preserve">NO-TILL PLANTING </t>
  </si>
  <si>
    <t>CROP INSURANCE - Corn Irrigated</t>
  </si>
  <si>
    <t>MINIMAL TILLAGE</t>
  </si>
  <si>
    <t>SOYBEAN RR II</t>
  </si>
  <si>
    <t>** Historical Chart is based on prices in the January - March of each year</t>
  </si>
  <si>
    <t>NOTES</t>
  </si>
  <si>
    <t xml:space="preserve">Crop budgets vary greatly by operation! Prices and cost estimates are averages collected from retailers across the state. Input prices will vary by crop, management, region, varieties and other criteria and may not be reflective of YOUR true costs. </t>
  </si>
  <si>
    <t>Assumptions in Analysis:</t>
  </si>
  <si>
    <t>- Operating expenses borrowed at 8.5% interest for 5 months of expenses.</t>
  </si>
  <si>
    <t xml:space="preserve">- Fertility rates based on MCE SFM-1 guidelines </t>
  </si>
  <si>
    <t xml:space="preserve">- Assuming medium fertility levels </t>
  </si>
  <si>
    <t>- Crop insurance quotes.  Actuals will not be set until March.</t>
  </si>
  <si>
    <t>Budgeting Recommendations:</t>
  </si>
  <si>
    <t>- Create your own budgets and fixed costs including equipment, repairs, insurance, depreciation, interest and taxes</t>
  </si>
  <si>
    <t>- Write and implement a farm business plan - setting goals, managing finances and develop markets</t>
  </si>
  <si>
    <t>- Manage capital assets such as land and equipment</t>
  </si>
  <si>
    <t>Using This Spreadsheet</t>
  </si>
  <si>
    <t>- This workbook is designed to be updated very easily.  Click on the INPUTS worksheet and make changes.  This will automatically update changes on other worksheets (i.e.  N changes from .47 to .54 update it on the inputs page and it automatically updates all N prices for the 5 crops)</t>
  </si>
  <si>
    <t>- Be sure to save changes periodically and use the date in the title to mark when the budget was prepared.</t>
  </si>
  <si>
    <t xml:space="preserve">Questions Contact:  Shannon Dill, 410-822-1244 or sdill@umd.edu  </t>
  </si>
  <si>
    <t>EQUAL ACCESS PROGRAMS</t>
  </si>
  <si>
    <t>Inputs</t>
  </si>
  <si>
    <t>Wheat/Soybean Double Crop</t>
  </si>
  <si>
    <t>Blank Budget</t>
  </si>
  <si>
    <t>Historical</t>
  </si>
  <si>
    <t>BROADCAST SEEDING SMGRAIN</t>
  </si>
  <si>
    <t>POULTRY LITTER</t>
  </si>
  <si>
    <t>ZIDUA</t>
  </si>
  <si>
    <t>STRATEGO</t>
  </si>
  <si>
    <t>DUAL</t>
  </si>
  <si>
    <t>CORVUS</t>
  </si>
  <si>
    <t>DRYING FUEL AND HANDLING</t>
  </si>
  <si>
    <t>PROSARO</t>
  </si>
  <si>
    <t xml:space="preserve">Soybeans - RR </t>
  </si>
  <si>
    <t>- Track your expenses and at the end of the year compare actual and projected</t>
  </si>
  <si>
    <t>WHEAT (treated)</t>
  </si>
  <si>
    <t>SOYBEAN XTEND</t>
  </si>
  <si>
    <t>Disclaimer - Reference in this publication to any specific commercial product, process, or service, or the use of any trade, firm, or corporation name is for general informational purposes only and does not constitute an endorsement, recommendation, or certification. Persons using such products assume responsibility for their use in accordance with current directions of the manufacturer.</t>
  </si>
  <si>
    <t>PRINCEP</t>
  </si>
  <si>
    <t>BOUNDARY</t>
  </si>
  <si>
    <t>LIBERTY</t>
  </si>
  <si>
    <t>HALEX GT</t>
  </si>
  <si>
    <t>SHARPEN</t>
  </si>
  <si>
    <t>VALOR SX</t>
  </si>
  <si>
    <t>FLEXSTAR GT</t>
  </si>
  <si>
    <t>YIELDS (25%)</t>
  </si>
  <si>
    <t>XTENDIMAX</t>
  </si>
  <si>
    <t>CORN GRAIN, CONVENTIONAL TILL, NON-IRRIGATED</t>
  </si>
  <si>
    <t>Sensitivity analysis based on 75%,100% and 125% of typical yield and  12% current forward contract price.</t>
  </si>
  <si>
    <t>PRICES (12%)</t>
  </si>
  <si>
    <t>Sensitivity analysis based on 75%,100% and 125% of typical yield and12%  current forward contract price.</t>
  </si>
  <si>
    <t>Sensitivity analysis based on 75%,100% and 125% of typical yield and 12% current forward contract price.</t>
  </si>
  <si>
    <t>SOYBEANS w/PALMER CONTROL</t>
  </si>
  <si>
    <t>WARRIOR II</t>
  </si>
  <si>
    <t>SOYBEAN - NoTill Planting</t>
  </si>
  <si>
    <t>POULTRY LITTER (57-99-113)</t>
  </si>
  <si>
    <t>SULFATE</t>
  </si>
  <si>
    <t>METRIBUZIN</t>
  </si>
  <si>
    <t>ROUNDUP (POST)*</t>
  </si>
  <si>
    <t>CORN GRAIN, NO-TILL NON-IRR wWEED RESISTANCE</t>
  </si>
  <si>
    <t>SOYBEANS RR READY wWEED RESISTANCE</t>
  </si>
  <si>
    <t>ROUNDUP (2 PASSES)*</t>
  </si>
  <si>
    <t>*Any fields with resistance weeds should reconsider post application products</t>
  </si>
  <si>
    <t>ROUNDUP POST*</t>
  </si>
  <si>
    <t>CROP INSURANCE (RP 70%)</t>
  </si>
  <si>
    <t>CROP INSURANCE-WHEAT (RP 70%)</t>
  </si>
  <si>
    <t>CROP INSURANCE-BEANS (RP 70%)</t>
  </si>
  <si>
    <t>SOYBEAN ENLIST</t>
  </si>
  <si>
    <t>Corn Grain - No Till, Non Irrigated</t>
  </si>
  <si>
    <t>Corn Grain - No Till, Irrigated</t>
  </si>
  <si>
    <t>www.go.umd.edu/grainmarketing</t>
  </si>
  <si>
    <t>CORN GRAIN, NO TILL, NONIRRIGATED</t>
  </si>
  <si>
    <t>Corn Grain, Conventional Till, Non-Irrigated</t>
  </si>
  <si>
    <t>Corn Grain, No-Till, Poultry Litter</t>
  </si>
  <si>
    <t xml:space="preserve">Corn Grain - No Till, Non Irrigated, w Weed Resistance </t>
  </si>
  <si>
    <t>Soybeans - RR, w Weed Resistance</t>
  </si>
  <si>
    <t>Percent Change</t>
  </si>
  <si>
    <t>ENLIST ONE</t>
  </si>
  <si>
    <t>Dec 23</t>
  </si>
  <si>
    <t>Nov 23</t>
  </si>
  <si>
    <t>Jul 23</t>
  </si>
  <si>
    <t>GRAMOXONE SL 3.0</t>
  </si>
  <si>
    <t>HARMONY SG</t>
  </si>
  <si>
    <t>Budgets were developed by Shannon Dill, Jenny Rhodes, Ben Beale, Dale Johnson, Jim Lewis</t>
  </si>
  <si>
    <t>*Any fields with resistant weeds should reconsider post-application products</t>
  </si>
  <si>
    <t>SEED RR + Bt</t>
  </si>
  <si>
    <t>CORN ROUNDUP READY &amp; Bt</t>
  </si>
  <si>
    <t>SEED RR +Bt</t>
  </si>
  <si>
    <t>- Land charge of $110. Purchase price is not included.</t>
  </si>
  <si>
    <t xml:space="preserve">- Fixed costs are calculated with MD Custom Rates (2023) -should use your actual fixed costs </t>
  </si>
  <si>
    <t>Difference</t>
  </si>
  <si>
    <t>FIXED COSTS - 2023 Custom Rates</t>
  </si>
  <si>
    <t>BREAKEVEN PRICE</t>
  </si>
  <si>
    <t>FIXED COST PER UNIT</t>
  </si>
  <si>
    <t>BREAKEVEN PRODUCTION BU/AC</t>
  </si>
  <si>
    <t>FIXED COSTS PER UNIT</t>
  </si>
  <si>
    <t>Soybeans RR</t>
  </si>
  <si>
    <t>Cost Per Acre 2024</t>
  </si>
  <si>
    <t>STATUS 56 WDG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</si>
</sst>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43" formatCode="_(* #,##0.00_);_(* \(#,##0.00\);_(* &quot;-&quot;??_);_(@_)"/>
    <numFmt numFmtId="164" formatCode="&quot;$&quot;#,##0.00"/>
    <numFmt numFmtId="165" formatCode="0.0%"/>
    <numFmt numFmtId="166" formatCode="&quot;$&quot;#,##0"/>
  </numFmts>
  <fonts count="22" x14ac:knownFonts="1">
    <font>
      <sz val="10"/>
      <name val="Arial"/>
    </font>
    <font>
      <sz val="10"/>
      <name val="Arial"/>
      <family val="2"/>
    </font>
    <font>
      <b/>
      <sz val="18"/>
      <name val="Arial"/>
      <family val="2"/>
    </font>
    <font>
      <b/>
      <sz val="12"/>
      <name val="Arial"/>
      <family val="2"/>
    </font>
    <font>
      <b/>
      <sz val="12"/>
      <name val="Times New Roman"/>
      <family val="1"/>
    </font>
    <font>
      <b/>
      <sz val="12"/>
      <name val="Times New Roman"/>
      <family val="1"/>
    </font>
    <font>
      <sz val="10"/>
      <name val="Times New Roman"/>
      <family val="1"/>
    </font>
    <font>
      <b/>
      <sz val="10"/>
      <name val="Times New Roman"/>
      <family val="1"/>
    </font>
    <font>
      <u/>
      <sz val="10"/>
      <name val="Times New Roman"/>
      <family val="1"/>
    </font>
    <font>
      <sz val="10"/>
      <name val="Times New Roman"/>
      <family val="1"/>
    </font>
    <font>
      <i/>
      <sz val="8"/>
      <name val="Times New Roman"/>
      <family val="1"/>
    </font>
    <font>
      <b/>
      <sz val="10"/>
      <name val="Arial"/>
      <family val="2"/>
    </font>
    <font>
      <sz val="8"/>
      <name val="Times New Roman"/>
      <family val="1"/>
    </font>
    <font>
      <b/>
      <i/>
      <sz val="10"/>
      <name val="Times New Roman"/>
      <family val="1"/>
    </font>
    <font>
      <i/>
      <sz val="10"/>
      <name val="Times New Roman"/>
      <family val="1"/>
    </font>
    <font>
      <sz val="11"/>
      <color indexed="8"/>
      <name val="Calibri"/>
      <family val="2"/>
    </font>
    <font>
      <u/>
      <sz val="10"/>
      <color theme="10"/>
      <name val="Arial"/>
      <family val="2"/>
    </font>
    <font>
      <b/>
      <sz val="12"/>
      <color rgb="FF000000"/>
      <name val="Calibri"/>
      <family val="2"/>
    </font>
    <font>
      <b/>
      <sz val="11"/>
      <color rgb="FF000000"/>
      <name val="Calibri"/>
      <family val="2"/>
    </font>
    <font>
      <sz val="11"/>
      <color rgb="FF000000"/>
      <name val="Calibri"/>
      <family val="2"/>
    </font>
    <font>
      <i/>
      <sz val="10"/>
      <color rgb="FF000000"/>
      <name val="Calibri"/>
      <family val="2"/>
    </font>
    <font>
      <sz val="10"/>
      <color theme="1"/>
      <name val="Times New Roman"/>
      <family val="1"/>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s>
  <borders count="92">
    <border>
      <left/>
      <right/>
      <top/>
      <bottom/>
      <diagonal/>
    </border>
    <border>
      <left/>
      <right/>
      <top style="double">
        <color indexed="8"/>
      </top>
      <bottom/>
      <diagonal/>
    </border>
    <border>
      <left/>
      <right/>
      <top style="thick">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8"/>
      </right>
      <top style="thin">
        <color indexed="64"/>
      </top>
      <bottom style="medium">
        <color indexed="64"/>
      </bottom>
      <diagonal/>
    </border>
    <border>
      <left/>
      <right/>
      <top style="thin">
        <color indexed="8"/>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8"/>
      </top>
      <bottom style="thick">
        <color indexed="8"/>
      </bottom>
      <diagonal/>
    </border>
    <border>
      <left/>
      <right style="thin">
        <color indexed="8"/>
      </right>
      <top style="thin">
        <color indexed="8"/>
      </top>
      <bottom style="thick">
        <color indexed="8"/>
      </bottom>
      <diagonal/>
    </border>
    <border>
      <left/>
      <right style="thin">
        <color indexed="8"/>
      </right>
      <top style="thick">
        <color indexed="8"/>
      </top>
      <bottom style="thin">
        <color indexed="8"/>
      </bottom>
      <diagonal/>
    </border>
    <border>
      <left style="medium">
        <color indexed="64"/>
      </left>
      <right/>
      <top style="medium">
        <color indexed="64"/>
      </top>
      <bottom/>
      <diagonal/>
    </border>
    <border>
      <left/>
      <right/>
      <top style="medium">
        <color indexed="64"/>
      </top>
      <bottom style="thick">
        <color indexed="8"/>
      </bottom>
      <diagonal/>
    </border>
    <border>
      <left/>
      <right style="medium">
        <color indexed="64"/>
      </right>
      <top style="medium">
        <color indexed="64"/>
      </top>
      <bottom style="thick">
        <color indexed="8"/>
      </bottom>
      <diagonal/>
    </border>
    <border>
      <left style="medium">
        <color indexed="64"/>
      </left>
      <right/>
      <top style="thick">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8"/>
      </left>
      <right style="medium">
        <color indexed="64"/>
      </right>
      <top style="thin">
        <color indexed="8"/>
      </top>
      <bottom style="thin">
        <color indexed="8"/>
      </bottom>
      <diagonal/>
    </border>
    <border>
      <left style="medium">
        <color indexed="64"/>
      </left>
      <right/>
      <top style="thin">
        <color indexed="64"/>
      </top>
      <bottom style="medium">
        <color indexed="64"/>
      </bottom>
      <diagonal/>
    </border>
    <border>
      <left style="medium">
        <color indexed="64"/>
      </left>
      <right/>
      <top style="thin">
        <color indexed="8"/>
      </top>
      <bottom/>
      <diagonal/>
    </border>
    <border>
      <left/>
      <right style="medium">
        <color indexed="64"/>
      </right>
      <top style="thin">
        <color indexed="8"/>
      </top>
      <bottom style="thin">
        <color indexed="8"/>
      </bottom>
      <diagonal/>
    </border>
    <border>
      <left style="medium">
        <color indexed="64"/>
      </left>
      <right/>
      <top style="thin">
        <color indexed="8"/>
      </top>
      <bottom style="thick">
        <color indexed="8"/>
      </bottom>
      <diagonal/>
    </border>
    <border>
      <left style="thin">
        <color indexed="8"/>
      </left>
      <right style="medium">
        <color indexed="64"/>
      </right>
      <top style="thin">
        <color indexed="8"/>
      </top>
      <bottom style="thick">
        <color indexed="8"/>
      </bottom>
      <diagonal/>
    </border>
    <border>
      <left style="thin">
        <color indexed="8"/>
      </left>
      <right style="medium">
        <color indexed="64"/>
      </right>
      <top style="thin">
        <color indexed="8"/>
      </top>
      <bottom style="medium">
        <color indexed="64"/>
      </bottom>
      <diagonal/>
    </border>
    <border>
      <left/>
      <right/>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style="thin">
        <color indexed="64"/>
      </right>
      <top style="medium">
        <color indexed="64"/>
      </top>
      <bottom style="thin">
        <color indexed="64"/>
      </bottom>
      <diagonal/>
    </border>
    <border>
      <left style="thin">
        <color indexed="8"/>
      </left>
      <right style="thin">
        <color indexed="8"/>
      </right>
      <top style="thick">
        <color indexed="8"/>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thick">
        <color indexed="8"/>
      </top>
      <bottom/>
      <diagonal/>
    </border>
    <border>
      <left style="thin">
        <color indexed="8"/>
      </left>
      <right style="medium">
        <color indexed="64"/>
      </right>
      <top style="thick">
        <color indexed="8"/>
      </top>
      <bottom/>
      <diagonal/>
    </border>
    <border>
      <left style="medium">
        <color indexed="64"/>
      </left>
      <right/>
      <top/>
      <bottom style="thin">
        <color indexed="8"/>
      </bottom>
      <diagonal/>
    </border>
    <border>
      <left/>
      <right style="medium">
        <color indexed="64"/>
      </right>
      <top/>
      <bottom style="thin">
        <color indexed="8"/>
      </bottom>
      <diagonal/>
    </border>
    <border>
      <left style="thin">
        <color indexed="8"/>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8"/>
      </left>
      <right style="medium">
        <color indexed="64"/>
      </right>
      <top style="thin">
        <color indexed="8"/>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8"/>
      </left>
      <right style="medium">
        <color indexed="64"/>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8"/>
      </left>
      <right style="thin">
        <color indexed="8"/>
      </right>
      <top/>
      <bottom style="thick">
        <color indexed="8"/>
      </bottom>
      <diagonal/>
    </border>
    <border>
      <left style="thin">
        <color indexed="64"/>
      </left>
      <right/>
      <top/>
      <bottom/>
      <diagonal/>
    </border>
    <border>
      <left style="thin">
        <color indexed="8"/>
      </left>
      <right style="thin">
        <color indexed="8"/>
      </right>
      <top style="thin">
        <color indexed="8"/>
      </top>
      <bottom style="thin">
        <color indexed="8"/>
      </bottom>
      <diagonal/>
    </border>
    <border>
      <left/>
      <right/>
      <top style="thick">
        <color indexed="8"/>
      </top>
      <bottom/>
      <diagonal/>
    </border>
    <border>
      <left style="medium">
        <color indexed="64"/>
      </left>
      <right style="thin">
        <color indexed="8"/>
      </right>
      <top/>
      <bottom style="thick">
        <color indexed="8"/>
      </bottom>
      <diagonal/>
    </border>
    <border>
      <left style="thin">
        <color indexed="8"/>
      </left>
      <right style="medium">
        <color indexed="64"/>
      </right>
      <top/>
      <bottom style="thick">
        <color indexed="8"/>
      </bottom>
      <diagonal/>
    </border>
    <border>
      <left/>
      <right style="medium">
        <color indexed="64"/>
      </right>
      <top style="thick">
        <color indexed="8"/>
      </top>
      <bottom style="thin">
        <color indexed="8"/>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style="thin">
        <color indexed="8"/>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ck">
        <color indexed="8"/>
      </top>
      <bottom/>
      <diagonal/>
    </border>
    <border>
      <left/>
      <right style="medium">
        <color indexed="64"/>
      </right>
      <top style="thick">
        <color indexed="8"/>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8"/>
      </left>
      <right style="thin">
        <color indexed="8"/>
      </right>
      <top style="thin">
        <color indexed="8"/>
      </top>
      <bottom style="medium">
        <color indexed="64"/>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medium">
        <color indexed="64"/>
      </top>
      <bottom/>
      <diagonal/>
    </border>
    <border>
      <left/>
      <right/>
      <top style="medium">
        <color indexed="64"/>
      </top>
      <bottom style="thin">
        <color indexed="64"/>
      </bottom>
      <diagonal/>
    </border>
    <border>
      <left/>
      <right style="thin">
        <color indexed="8"/>
      </right>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8"/>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8"/>
      </top>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bottom style="thin">
        <color indexed="8"/>
      </bottom>
      <diagonal/>
    </border>
    <border>
      <left style="medium">
        <color indexed="64"/>
      </left>
      <right/>
      <top style="thin">
        <color indexed="8"/>
      </top>
      <bottom style="thin">
        <color indexed="8"/>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8"/>
      </left>
      <right style="medium">
        <color indexed="64"/>
      </right>
      <top style="medium">
        <color indexed="64"/>
      </top>
      <bottom/>
      <diagonal/>
    </border>
    <border>
      <left style="thin">
        <color indexed="64"/>
      </left>
      <right style="medium">
        <color indexed="64"/>
      </right>
      <top style="thin">
        <color indexed="64"/>
      </top>
      <bottom/>
      <diagonal/>
    </border>
  </borders>
  <cellStyleXfs count="13">
    <xf numFmtId="0" fontId="0" fillId="0" borderId="0"/>
    <xf numFmtId="3" fontId="1" fillId="0" borderId="0" applyFont="0" applyFill="0" applyBorder="0" applyAlignment="0" applyProtection="0"/>
    <xf numFmtId="44" fontId="1" fillId="0" borderId="0" applyFont="0" applyFill="0" applyBorder="0" applyAlignment="0" applyProtection="0"/>
    <xf numFmtId="7" fontId="1" fillId="0" borderId="0" applyFont="0" applyFill="0" applyBorder="0" applyAlignment="0" applyProtection="0"/>
    <xf numFmtId="5"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6" fillId="0" borderId="0" applyNumberFormat="0" applyFill="0" applyBorder="0" applyAlignment="0" applyProtection="0">
      <alignment vertical="top"/>
      <protection locked="0"/>
    </xf>
    <xf numFmtId="0" fontId="1" fillId="0" borderId="0">
      <alignment vertical="top"/>
    </xf>
    <xf numFmtId="9" fontId="1" fillId="0" borderId="0" applyFont="0" applyFill="0" applyBorder="0" applyAlignment="0" applyProtection="0"/>
    <xf numFmtId="0" fontId="1" fillId="0" borderId="1" applyNumberFormat="0" applyFont="0" applyFill="0" applyAlignment="0" applyProtection="0"/>
  </cellStyleXfs>
  <cellXfs count="395">
    <xf numFmtId="0" fontId="0" fillId="0" borderId="0" xfId="0"/>
    <xf numFmtId="0" fontId="6" fillId="0" borderId="2" xfId="0" applyFont="1" applyBorder="1"/>
    <xf numFmtId="0" fontId="6" fillId="0" borderId="3" xfId="0" applyFont="1" applyBorder="1" applyProtection="1">
      <protection locked="0"/>
    </xf>
    <xf numFmtId="3" fontId="6" fillId="0" borderId="3" xfId="0" applyNumberFormat="1" applyFont="1" applyBorder="1" applyProtection="1">
      <protection locked="0"/>
    </xf>
    <xf numFmtId="7" fontId="6" fillId="0" borderId="3" xfId="0" applyNumberFormat="1" applyFont="1" applyBorder="1" applyProtection="1">
      <protection locked="0"/>
    </xf>
    <xf numFmtId="0" fontId="6" fillId="0" borderId="3" xfId="0" applyFont="1" applyBorder="1"/>
    <xf numFmtId="39" fontId="6" fillId="0" borderId="3" xfId="0" applyNumberFormat="1" applyFont="1" applyBorder="1" applyProtection="1">
      <protection locked="0"/>
    </xf>
    <xf numFmtId="2" fontId="0" fillId="0" borderId="0" xfId="0" applyNumberFormat="1"/>
    <xf numFmtId="4" fontId="6" fillId="0" borderId="3" xfId="0" applyNumberFormat="1" applyFont="1" applyBorder="1" applyProtection="1">
      <protection locked="0"/>
    </xf>
    <xf numFmtId="9" fontId="6" fillId="0" borderId="3" xfId="11" applyFont="1" applyBorder="1" applyProtection="1">
      <protection locked="0"/>
    </xf>
    <xf numFmtId="4" fontId="6" fillId="0" borderId="3" xfId="2" applyNumberFormat="1" applyFont="1" applyBorder="1" applyProtection="1">
      <protection locked="0"/>
    </xf>
    <xf numFmtId="164" fontId="6" fillId="0" borderId="3" xfId="0" applyNumberFormat="1" applyFont="1" applyBorder="1" applyProtection="1">
      <protection locked="0"/>
    </xf>
    <xf numFmtId="165" fontId="6" fillId="0" borderId="3" xfId="0" applyNumberFormat="1" applyFont="1" applyBorder="1"/>
    <xf numFmtId="0" fontId="6" fillId="0" borderId="4" xfId="0" applyFont="1" applyBorder="1"/>
    <xf numFmtId="0" fontId="6" fillId="0" borderId="5" xfId="0" applyFont="1" applyBorder="1"/>
    <xf numFmtId="0" fontId="6" fillId="0" borderId="6" xfId="0" applyFont="1" applyBorder="1" applyAlignment="1">
      <alignment horizontal="right"/>
    </xf>
    <xf numFmtId="7" fontId="6" fillId="0" borderId="7" xfId="0" applyNumberFormat="1" applyFont="1" applyBorder="1" applyAlignment="1">
      <alignment horizontal="center"/>
    </xf>
    <xf numFmtId="0" fontId="6" fillId="0" borderId="8" xfId="0" applyFont="1" applyBorder="1" applyProtection="1">
      <protection locked="0"/>
    </xf>
    <xf numFmtId="39" fontId="6" fillId="0" borderId="8" xfId="0" applyNumberFormat="1" applyFont="1" applyBorder="1" applyProtection="1">
      <protection locked="0"/>
    </xf>
    <xf numFmtId="0" fontId="6" fillId="0" borderId="9" xfId="0" applyFont="1" applyBorder="1" applyProtection="1">
      <protection locked="0"/>
    </xf>
    <xf numFmtId="39" fontId="6" fillId="0" borderId="9" xfId="0" applyNumberFormat="1" applyFont="1" applyBorder="1" applyProtection="1">
      <protection locked="0"/>
    </xf>
    <xf numFmtId="0" fontId="6" fillId="0" borderId="10" xfId="0" applyFont="1" applyBorder="1"/>
    <xf numFmtId="39" fontId="6" fillId="0" borderId="11" xfId="0" applyNumberFormat="1" applyFont="1" applyBorder="1"/>
    <xf numFmtId="7" fontId="6" fillId="0" borderId="12" xfId="0" applyNumberFormat="1" applyFont="1" applyBorder="1"/>
    <xf numFmtId="7" fontId="0" fillId="0" borderId="0" xfId="0" applyNumberFormat="1" applyProtection="1">
      <protection locked="0"/>
    </xf>
    <xf numFmtId="0" fontId="0" fillId="0" borderId="0" xfId="0" applyProtection="1">
      <protection locked="0"/>
    </xf>
    <xf numFmtId="0" fontId="4" fillId="0" borderId="13" xfId="0" applyFont="1" applyBorder="1" applyAlignment="1">
      <alignment horizontal="left"/>
    </xf>
    <xf numFmtId="0" fontId="5" fillId="0" borderId="14" xfId="0" quotePrefix="1" applyFont="1" applyBorder="1" applyAlignment="1">
      <alignment horizontal="left"/>
    </xf>
    <xf numFmtId="0" fontId="6" fillId="0" borderId="14" xfId="0" applyFont="1" applyBorder="1"/>
    <xf numFmtId="0" fontId="6" fillId="0" borderId="15" xfId="0" applyFont="1" applyBorder="1"/>
    <xf numFmtId="0" fontId="6" fillId="0" borderId="16" xfId="0" applyFont="1" applyBorder="1"/>
    <xf numFmtId="0" fontId="6" fillId="0" borderId="17" xfId="0" applyFont="1" applyBorder="1" applyProtection="1">
      <protection locked="0"/>
    </xf>
    <xf numFmtId="0" fontId="6" fillId="0" borderId="17" xfId="0" applyFont="1" applyBorder="1"/>
    <xf numFmtId="4" fontId="6" fillId="0" borderId="18" xfId="2" applyNumberFormat="1" applyFont="1" applyBorder="1" applyProtection="1">
      <protection locked="0"/>
    </xf>
    <xf numFmtId="0" fontId="6" fillId="0" borderId="19" xfId="0" applyFont="1" applyBorder="1"/>
    <xf numFmtId="0" fontId="6" fillId="0" borderId="20" xfId="0" applyFont="1" applyBorder="1"/>
    <xf numFmtId="164" fontId="6" fillId="0" borderId="21" xfId="2" applyNumberFormat="1" applyFont="1" applyBorder="1" applyAlignment="1" applyProtection="1">
      <alignment horizontal="left"/>
      <protection locked="0"/>
    </xf>
    <xf numFmtId="0" fontId="6" fillId="0" borderId="22" xfId="0" applyFont="1" applyBorder="1"/>
    <xf numFmtId="7" fontId="6" fillId="0" borderId="23" xfId="2" applyNumberFormat="1" applyFont="1" applyBorder="1" applyProtection="1">
      <protection locked="0"/>
    </xf>
    <xf numFmtId="7" fontId="6" fillId="0" borderId="18" xfId="2" applyNumberFormat="1" applyFont="1" applyBorder="1" applyProtection="1">
      <protection locked="0"/>
    </xf>
    <xf numFmtId="7" fontId="6" fillId="0" borderId="24" xfId="2" applyNumberFormat="1" applyFont="1" applyBorder="1" applyProtection="1">
      <protection locked="0"/>
    </xf>
    <xf numFmtId="39" fontId="6" fillId="0" borderId="18" xfId="2" applyNumberFormat="1" applyFont="1" applyBorder="1" applyProtection="1">
      <protection locked="0"/>
    </xf>
    <xf numFmtId="0" fontId="6" fillId="0" borderId="25" xfId="0" applyFont="1" applyBorder="1"/>
    <xf numFmtId="0" fontId="6" fillId="0" borderId="26" xfId="0" applyFont="1" applyBorder="1"/>
    <xf numFmtId="0" fontId="6" fillId="0" borderId="27" xfId="0" applyFont="1" applyBorder="1"/>
    <xf numFmtId="7" fontId="6" fillId="0" borderId="28" xfId="0" applyNumberFormat="1" applyFont="1" applyBorder="1"/>
    <xf numFmtId="0" fontId="6" fillId="0" borderId="29" xfId="0" applyFont="1" applyBorder="1"/>
    <xf numFmtId="39" fontId="6" fillId="0" borderId="17" xfId="0" applyNumberFormat="1" applyFont="1" applyBorder="1" applyProtection="1">
      <protection locked="0"/>
    </xf>
    <xf numFmtId="7" fontId="6" fillId="0" borderId="27" xfId="0" applyNumberFormat="1" applyFont="1" applyBorder="1"/>
    <xf numFmtId="0" fontId="6" fillId="0" borderId="30" xfId="0" applyFont="1" applyBorder="1" applyAlignment="1">
      <alignment horizontal="center"/>
    </xf>
    <xf numFmtId="7" fontId="6" fillId="0" borderId="25" xfId="0" applyNumberFormat="1" applyFont="1" applyBorder="1"/>
    <xf numFmtId="0" fontId="6" fillId="0" borderId="31" xfId="0" applyFont="1" applyBorder="1"/>
    <xf numFmtId="0" fontId="6" fillId="0" borderId="32" xfId="0" applyFont="1" applyBorder="1"/>
    <xf numFmtId="0" fontId="6" fillId="0" borderId="33" xfId="0" applyFont="1" applyBorder="1" applyAlignment="1" applyProtection="1">
      <alignment horizontal="left"/>
      <protection locked="0"/>
    </xf>
    <xf numFmtId="0" fontId="6" fillId="0" borderId="34" xfId="0" applyFont="1" applyBorder="1" applyProtection="1">
      <protection locked="0"/>
    </xf>
    <xf numFmtId="7" fontId="6" fillId="0" borderId="34" xfId="0" applyNumberFormat="1" applyFont="1" applyBorder="1" applyProtection="1">
      <protection locked="0"/>
    </xf>
    <xf numFmtId="7" fontId="6" fillId="0" borderId="35" xfId="2" applyNumberFormat="1" applyFont="1" applyBorder="1" applyProtection="1">
      <protection locked="0"/>
    </xf>
    <xf numFmtId="0" fontId="5" fillId="0" borderId="14" xfId="0" applyFont="1" applyBorder="1" applyAlignment="1">
      <alignment horizontal="left"/>
    </xf>
    <xf numFmtId="0" fontId="6" fillId="0" borderId="36" xfId="0" applyFont="1" applyBorder="1"/>
    <xf numFmtId="7" fontId="6" fillId="0" borderId="37" xfId="0" applyNumberFormat="1" applyFont="1" applyBorder="1" applyAlignment="1">
      <alignment horizontal="center"/>
    </xf>
    <xf numFmtId="0" fontId="7" fillId="0" borderId="38" xfId="0" quotePrefix="1" applyFont="1" applyBorder="1" applyAlignment="1">
      <alignment horizontal="left"/>
    </xf>
    <xf numFmtId="7" fontId="6" fillId="0" borderId="39" xfId="2" applyNumberFormat="1" applyFont="1" applyBorder="1" applyProtection="1">
      <protection locked="0"/>
    </xf>
    <xf numFmtId="7" fontId="6" fillId="0" borderId="40" xfId="2" applyNumberFormat="1" applyFont="1" applyBorder="1" applyProtection="1">
      <protection locked="0"/>
    </xf>
    <xf numFmtId="0" fontId="6" fillId="0" borderId="41" xfId="0" applyFont="1" applyBorder="1" applyProtection="1">
      <protection locked="0"/>
    </xf>
    <xf numFmtId="39" fontId="6" fillId="0" borderId="42" xfId="2" applyNumberFormat="1" applyFont="1" applyBorder="1" applyProtection="1">
      <protection locked="0"/>
    </xf>
    <xf numFmtId="0" fontId="6" fillId="0" borderId="44" xfId="0" applyFont="1" applyBorder="1" applyProtection="1">
      <protection locked="0"/>
    </xf>
    <xf numFmtId="39" fontId="6" fillId="0" borderId="45" xfId="2" applyNumberFormat="1" applyFont="1" applyBorder="1" applyProtection="1">
      <protection locked="0"/>
    </xf>
    <xf numFmtId="0" fontId="11" fillId="0" borderId="17" xfId="0" applyFont="1" applyBorder="1"/>
    <xf numFmtId="0" fontId="0" fillId="0" borderId="0" xfId="0" applyAlignment="1">
      <alignment vertical="center"/>
    </xf>
    <xf numFmtId="0" fontId="6" fillId="0" borderId="3" xfId="0" applyFont="1" applyBorder="1" applyAlignment="1">
      <alignment vertical="center"/>
    </xf>
    <xf numFmtId="0" fontId="6" fillId="0" borderId="17" xfId="0" applyFont="1" applyBorder="1" applyAlignment="1">
      <alignment vertical="center"/>
    </xf>
    <xf numFmtId="0" fontId="6" fillId="0" borderId="17"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0" borderId="17" xfId="10" applyFont="1" applyBorder="1" applyAlignment="1" applyProtection="1">
      <alignment vertical="center"/>
      <protection locked="0"/>
    </xf>
    <xf numFmtId="0" fontId="6" fillId="0" borderId="3" xfId="10" applyFont="1" applyBorder="1" applyAlignment="1" applyProtection="1">
      <alignment vertical="center"/>
      <protection locked="0"/>
    </xf>
    <xf numFmtId="0" fontId="6" fillId="0" borderId="0" xfId="0" applyFont="1" applyAlignment="1">
      <alignment vertical="center"/>
    </xf>
    <xf numFmtId="164" fontId="6" fillId="0" borderId="0" xfId="0" applyNumberFormat="1" applyFont="1" applyAlignment="1">
      <alignment vertical="center"/>
    </xf>
    <xf numFmtId="0" fontId="4" fillId="0" borderId="46" xfId="0" quotePrefix="1" applyFont="1" applyBorder="1" applyAlignment="1">
      <alignment horizontal="left" vertical="center"/>
    </xf>
    <xf numFmtId="0" fontId="5" fillId="0" borderId="47" xfId="0" quotePrefix="1" applyFont="1" applyBorder="1" applyAlignment="1">
      <alignment horizontal="left" vertical="center"/>
    </xf>
    <xf numFmtId="0" fontId="4" fillId="0" borderId="47" xfId="0" quotePrefix="1" applyFont="1" applyBorder="1" applyAlignment="1">
      <alignment horizontal="left" vertical="center"/>
    </xf>
    <xf numFmtId="0" fontId="6" fillId="0" borderId="47" xfId="0" applyFont="1" applyBorder="1" applyAlignment="1">
      <alignment vertical="center"/>
    </xf>
    <xf numFmtId="0" fontId="6" fillId="0" borderId="48" xfId="0" applyFont="1" applyBorder="1" applyAlignment="1">
      <alignment horizontal="center" vertical="center"/>
    </xf>
    <xf numFmtId="0" fontId="6" fillId="0" borderId="2" xfId="0" applyFont="1" applyBorder="1" applyAlignment="1">
      <alignment vertical="center"/>
    </xf>
    <xf numFmtId="0" fontId="6" fillId="0" borderId="49" xfId="0" applyFont="1" applyBorder="1" applyAlignment="1" applyProtection="1">
      <alignment vertical="center"/>
      <protection locked="0"/>
    </xf>
    <xf numFmtId="7" fontId="6" fillId="0" borderId="49" xfId="0" applyNumberFormat="1" applyFont="1" applyBorder="1" applyAlignment="1" applyProtection="1">
      <alignment vertical="center"/>
      <protection locked="0"/>
    </xf>
    <xf numFmtId="7" fontId="6" fillId="0" borderId="50" xfId="2" applyNumberFormat="1" applyFont="1" applyBorder="1" applyAlignment="1" applyProtection="1">
      <alignment vertical="center"/>
      <protection locked="0"/>
    </xf>
    <xf numFmtId="7" fontId="6" fillId="0" borderId="2" xfId="0" applyNumberFormat="1" applyFont="1" applyBorder="1" applyAlignment="1">
      <alignment vertical="center"/>
    </xf>
    <xf numFmtId="3" fontId="6" fillId="0" borderId="3" xfId="0" applyNumberFormat="1" applyFont="1" applyBorder="1" applyAlignment="1" applyProtection="1">
      <alignment vertical="center"/>
      <protection locked="0"/>
    </xf>
    <xf numFmtId="7" fontId="6" fillId="0" borderId="3" xfId="0" applyNumberFormat="1" applyFont="1" applyBorder="1" applyAlignment="1" applyProtection="1">
      <alignment vertical="center"/>
      <protection locked="0"/>
    </xf>
    <xf numFmtId="7" fontId="0" fillId="0" borderId="0" xfId="0" applyNumberFormat="1" applyAlignment="1">
      <alignment vertical="center"/>
    </xf>
    <xf numFmtId="39" fontId="6" fillId="0" borderId="3" xfId="0" applyNumberFormat="1" applyFont="1" applyBorder="1" applyAlignment="1" applyProtection="1">
      <alignment vertical="center"/>
      <protection locked="0"/>
    </xf>
    <xf numFmtId="2" fontId="0" fillId="0" borderId="0" xfId="0" applyNumberFormat="1" applyAlignment="1">
      <alignment vertical="center"/>
    </xf>
    <xf numFmtId="4" fontId="6" fillId="0" borderId="3" xfId="0" applyNumberFormat="1" applyFont="1" applyBorder="1" applyAlignment="1" applyProtection="1">
      <alignment vertical="center"/>
      <protection locked="0"/>
    </xf>
    <xf numFmtId="9" fontId="6" fillId="0" borderId="3" xfId="11" applyFont="1" applyBorder="1" applyAlignment="1" applyProtection="1">
      <alignment vertical="center"/>
      <protection locked="0"/>
    </xf>
    <xf numFmtId="4" fontId="6" fillId="0" borderId="3" xfId="2" applyNumberFormat="1" applyFont="1" applyBorder="1" applyAlignment="1" applyProtection="1">
      <alignment vertical="center"/>
      <protection locked="0"/>
    </xf>
    <xf numFmtId="164" fontId="6" fillId="0" borderId="3" xfId="0" applyNumberFormat="1" applyFont="1" applyBorder="1" applyAlignment="1" applyProtection="1">
      <alignment vertical="center"/>
      <protection locked="0"/>
    </xf>
    <xf numFmtId="165" fontId="6" fillId="0" borderId="3" xfId="0" applyNumberFormat="1"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horizontal="right" vertical="center"/>
    </xf>
    <xf numFmtId="7" fontId="6" fillId="0" borderId="7" xfId="0" applyNumberFormat="1" applyFont="1" applyBorder="1" applyAlignment="1">
      <alignment horizontal="center" vertical="center"/>
    </xf>
    <xf numFmtId="0" fontId="6" fillId="0" borderId="8"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10" xfId="0" applyFont="1" applyBorder="1" applyAlignment="1">
      <alignment vertical="center"/>
    </xf>
    <xf numFmtId="39" fontId="6" fillId="0" borderId="11" xfId="0" applyNumberFormat="1" applyFont="1" applyBorder="1" applyAlignment="1">
      <alignment vertical="center"/>
    </xf>
    <xf numFmtId="7" fontId="6" fillId="0" borderId="12" xfId="0" applyNumberFormat="1" applyFont="1" applyBorder="1" applyAlignment="1">
      <alignment vertical="center"/>
    </xf>
    <xf numFmtId="7" fontId="6" fillId="0" borderId="10" xfId="0" applyNumberFormat="1" applyFont="1" applyBorder="1" applyAlignment="1">
      <alignment vertical="center"/>
    </xf>
    <xf numFmtId="7" fontId="6" fillId="0" borderId="11" xfId="0" applyNumberFormat="1" applyFont="1" applyBorder="1" applyAlignment="1">
      <alignment vertical="center"/>
    </xf>
    <xf numFmtId="0" fontId="6" fillId="0" borderId="51" xfId="0" applyFont="1" applyBorder="1" applyAlignment="1">
      <alignment vertical="center"/>
    </xf>
    <xf numFmtId="7" fontId="6" fillId="0" borderId="51" xfId="0" applyNumberFormat="1" applyFont="1" applyBorder="1" applyAlignment="1">
      <alignment vertical="center"/>
    </xf>
    <xf numFmtId="7" fontId="8" fillId="0" borderId="51" xfId="0" applyNumberFormat="1" applyFont="1" applyBorder="1" applyAlignment="1">
      <alignment horizontal="right" vertical="center"/>
    </xf>
    <xf numFmtId="0" fontId="8" fillId="0" borderId="0" xfId="0" applyFont="1" applyAlignment="1">
      <alignment horizontal="right" vertical="center"/>
    </xf>
    <xf numFmtId="7" fontId="6" fillId="0" borderId="0" xfId="2" applyNumberFormat="1" applyFont="1" applyBorder="1" applyAlignment="1" applyProtection="1">
      <alignment vertical="center"/>
      <protection locked="0"/>
    </xf>
    <xf numFmtId="0" fontId="6" fillId="0" borderId="0" xfId="0" applyFont="1" applyAlignment="1">
      <alignment horizontal="right" vertical="center"/>
    </xf>
    <xf numFmtId="7" fontId="6" fillId="0" borderId="0" xfId="0" applyNumberFormat="1" applyFont="1" applyAlignment="1">
      <alignment vertical="center"/>
    </xf>
    <xf numFmtId="2" fontId="6" fillId="0" borderId="0" xfId="0" applyNumberFormat="1" applyFont="1" applyAlignment="1">
      <alignment vertical="center"/>
    </xf>
    <xf numFmtId="0" fontId="6" fillId="0" borderId="0" xfId="10" applyFont="1" applyAlignment="1" applyProtection="1">
      <alignment vertical="center"/>
      <protection locked="0"/>
    </xf>
    <xf numFmtId="7" fontId="0" fillId="0" borderId="0" xfId="0" applyNumberFormat="1" applyAlignment="1" applyProtection="1">
      <alignment vertical="center"/>
      <protection locked="0"/>
    </xf>
    <xf numFmtId="0" fontId="0" fillId="0" borderId="0" xfId="0" applyAlignment="1" applyProtection="1">
      <alignment vertical="center"/>
      <protection locked="0"/>
    </xf>
    <xf numFmtId="0" fontId="4" fillId="0" borderId="46" xfId="0" applyFont="1" applyBorder="1" applyAlignment="1">
      <alignment horizontal="left" vertical="center"/>
    </xf>
    <xf numFmtId="0" fontId="6" fillId="0" borderId="52" xfId="0" applyFont="1" applyBorder="1" applyAlignment="1">
      <alignment vertical="center"/>
    </xf>
    <xf numFmtId="7" fontId="6" fillId="0" borderId="53" xfId="0" applyNumberFormat="1" applyFont="1" applyBorder="1" applyAlignment="1">
      <alignment horizontal="center" vertical="center"/>
    </xf>
    <xf numFmtId="0" fontId="6" fillId="0" borderId="16" xfId="0" applyFont="1" applyBorder="1" applyAlignment="1">
      <alignment vertical="center"/>
    </xf>
    <xf numFmtId="0" fontId="6" fillId="0" borderId="54" xfId="0" applyFont="1" applyBorder="1" applyAlignment="1">
      <alignment vertical="center"/>
    </xf>
    <xf numFmtId="0" fontId="6" fillId="0" borderId="55" xfId="0" applyFont="1" applyBorder="1" applyAlignment="1" applyProtection="1">
      <alignment horizontal="left" vertical="center"/>
      <protection locked="0"/>
    </xf>
    <xf numFmtId="164" fontId="6" fillId="0" borderId="49" xfId="0" applyNumberFormat="1" applyFont="1" applyBorder="1" applyAlignment="1" applyProtection="1">
      <alignment vertical="center"/>
      <protection locked="0"/>
    </xf>
    <xf numFmtId="164" fontId="6" fillId="0" borderId="18" xfId="2" applyNumberFormat="1" applyFont="1" applyBorder="1" applyAlignment="1" applyProtection="1">
      <alignment vertical="center"/>
      <protection locked="0"/>
    </xf>
    <xf numFmtId="4" fontId="6" fillId="0" borderId="18" xfId="2" applyNumberFormat="1" applyFont="1" applyBorder="1" applyAlignment="1" applyProtection="1">
      <alignment vertical="center"/>
      <protection locked="0"/>
    </xf>
    <xf numFmtId="4" fontId="6" fillId="0" borderId="3" xfId="0" applyNumberFormat="1" applyFont="1" applyBorder="1" applyAlignment="1">
      <alignment vertical="center"/>
    </xf>
    <xf numFmtId="0" fontId="6" fillId="0" borderId="56" xfId="0" applyFont="1" applyBorder="1" applyAlignment="1" applyProtection="1">
      <alignment vertical="center"/>
      <protection locked="0"/>
    </xf>
    <xf numFmtId="164" fontId="6" fillId="0" borderId="57" xfId="0" applyNumberFormat="1" applyFont="1" applyBorder="1" applyAlignment="1" applyProtection="1">
      <alignment vertical="center"/>
      <protection locked="0"/>
    </xf>
    <xf numFmtId="0" fontId="6" fillId="0" borderId="57" xfId="0" applyFont="1" applyBorder="1" applyAlignment="1" applyProtection="1">
      <alignment vertical="center"/>
      <protection locked="0"/>
    </xf>
    <xf numFmtId="165" fontId="6" fillId="0" borderId="57" xfId="0" applyNumberFormat="1" applyFont="1" applyBorder="1" applyAlignment="1">
      <alignment vertical="center"/>
    </xf>
    <xf numFmtId="4" fontId="6" fillId="0" borderId="58" xfId="2" applyNumberFormat="1" applyFont="1" applyBorder="1" applyAlignment="1" applyProtection="1">
      <alignment vertical="center"/>
      <protection locked="0"/>
    </xf>
    <xf numFmtId="0" fontId="6" fillId="0" borderId="19" xfId="0" applyFont="1" applyBorder="1" applyAlignment="1">
      <alignment vertical="center"/>
    </xf>
    <xf numFmtId="164" fontId="6" fillId="0" borderId="40" xfId="2" applyNumberFormat="1" applyFont="1" applyBorder="1" applyAlignment="1" applyProtection="1">
      <alignment vertical="center"/>
      <protection locked="0"/>
    </xf>
    <xf numFmtId="0" fontId="6" fillId="0" borderId="20" xfId="0" applyFont="1" applyBorder="1" applyAlignment="1">
      <alignment vertical="center"/>
    </xf>
    <xf numFmtId="164" fontId="6" fillId="0" borderId="21" xfId="2" applyNumberFormat="1" applyFont="1" applyBorder="1" applyAlignment="1" applyProtection="1">
      <alignment horizontal="left" vertical="center"/>
      <protection locked="0"/>
    </xf>
    <xf numFmtId="0" fontId="6" fillId="0" borderId="59" xfId="0" applyFont="1" applyBorder="1" applyAlignment="1" applyProtection="1">
      <alignment vertical="center"/>
      <protection locked="0"/>
    </xf>
    <xf numFmtId="0" fontId="6" fillId="0" borderId="60" xfId="0" applyFont="1" applyBorder="1" applyAlignment="1" applyProtection="1">
      <alignment vertical="center"/>
      <protection locked="0"/>
    </xf>
    <xf numFmtId="0" fontId="6" fillId="0" borderId="22" xfId="0" applyFont="1" applyBorder="1" applyAlignment="1">
      <alignment vertical="center"/>
    </xf>
    <xf numFmtId="7" fontId="6" fillId="0" borderId="23" xfId="2" applyNumberFormat="1" applyFont="1" applyBorder="1" applyAlignment="1" applyProtection="1">
      <alignment vertical="center"/>
      <protection locked="0"/>
    </xf>
    <xf numFmtId="7" fontId="6" fillId="0" borderId="18" xfId="2" applyNumberFormat="1" applyFont="1" applyBorder="1" applyAlignment="1" applyProtection="1">
      <alignment vertical="center"/>
      <protection locked="0"/>
    </xf>
    <xf numFmtId="0" fontId="6" fillId="0" borderId="61" xfId="0" applyFont="1" applyBorder="1" applyAlignment="1">
      <alignment vertical="center"/>
    </xf>
    <xf numFmtId="7" fontId="6" fillId="0" borderId="62" xfId="2" applyNumberFormat="1" applyFont="1" applyBorder="1" applyAlignment="1" applyProtection="1">
      <alignment vertical="center"/>
      <protection locked="0"/>
    </xf>
    <xf numFmtId="0" fontId="6" fillId="0" borderId="55" xfId="0" applyFont="1" applyBorder="1" applyAlignment="1">
      <alignment vertical="center"/>
    </xf>
    <xf numFmtId="7" fontId="6" fillId="0" borderId="63" xfId="2" applyNumberFormat="1" applyFont="1" applyBorder="1" applyAlignment="1" applyProtection="1">
      <alignment vertical="center"/>
      <protection locked="0"/>
    </xf>
    <xf numFmtId="0" fontId="6" fillId="0" borderId="64" xfId="0" applyFont="1" applyBorder="1" applyAlignment="1">
      <alignment vertical="center"/>
    </xf>
    <xf numFmtId="0" fontId="6" fillId="0" borderId="65" xfId="0" applyFont="1" applyBorder="1" applyAlignment="1">
      <alignment horizontal="right" vertical="center"/>
    </xf>
    <xf numFmtId="7" fontId="6" fillId="0" borderId="66" xfId="2" applyNumberFormat="1" applyFont="1" applyBorder="1" applyAlignment="1" applyProtection="1">
      <alignment vertical="center"/>
      <protection locked="0"/>
    </xf>
    <xf numFmtId="7" fontId="6" fillId="0" borderId="24" xfId="2" applyNumberFormat="1" applyFont="1" applyBorder="1" applyAlignment="1" applyProtection="1">
      <alignment vertical="center"/>
      <protection locked="0"/>
    </xf>
    <xf numFmtId="164" fontId="6" fillId="0" borderId="42" xfId="2" applyNumberFormat="1" applyFont="1" applyBorder="1" applyAlignment="1" applyProtection="1">
      <alignment vertical="center"/>
      <protection locked="0"/>
    </xf>
    <xf numFmtId="0" fontId="6" fillId="0" borderId="67" xfId="0" applyFont="1" applyBorder="1" applyAlignment="1">
      <alignment vertical="center"/>
    </xf>
    <xf numFmtId="164" fontId="6" fillId="0" borderId="67" xfId="0" applyNumberFormat="1" applyFont="1" applyBorder="1" applyAlignment="1">
      <alignment vertical="center"/>
    </xf>
    <xf numFmtId="164" fontId="6" fillId="0" borderId="68" xfId="2" applyNumberFormat="1" applyFont="1" applyBorder="1" applyAlignment="1" applyProtection="1">
      <alignment vertical="center"/>
      <protection locked="0"/>
    </xf>
    <xf numFmtId="0" fontId="6" fillId="0" borderId="69" xfId="0" applyFont="1" applyBorder="1" applyAlignment="1" applyProtection="1">
      <alignment vertical="center"/>
      <protection locked="0"/>
    </xf>
    <xf numFmtId="0" fontId="9" fillId="0" borderId="17" xfId="0" applyFont="1" applyBorder="1" applyAlignment="1" applyProtection="1">
      <alignment vertical="center"/>
      <protection locked="0"/>
    </xf>
    <xf numFmtId="0" fontId="9" fillId="0" borderId="3" xfId="0" applyFont="1" applyBorder="1" applyAlignment="1" applyProtection="1">
      <alignment vertical="center"/>
      <protection locked="0"/>
    </xf>
    <xf numFmtId="0" fontId="1" fillId="0" borderId="70" xfId="10" applyBorder="1" applyAlignment="1" applyProtection="1">
      <alignment vertical="center"/>
      <protection locked="0"/>
    </xf>
    <xf numFmtId="0" fontId="6" fillId="0" borderId="50" xfId="10" applyFont="1" applyBorder="1" applyAlignment="1" applyProtection="1">
      <alignment vertical="center"/>
      <protection locked="0"/>
    </xf>
    <xf numFmtId="0" fontId="6" fillId="0" borderId="13" xfId="0" applyFont="1" applyBorder="1" applyAlignment="1">
      <alignment vertical="center"/>
    </xf>
    <xf numFmtId="0" fontId="6" fillId="0" borderId="71" xfId="0" applyFont="1" applyBorder="1" applyAlignment="1">
      <alignment horizontal="right" vertical="center"/>
    </xf>
    <xf numFmtId="7" fontId="6" fillId="0" borderId="72" xfId="0" applyNumberFormat="1" applyFont="1" applyBorder="1" applyAlignment="1">
      <alignment horizontal="center" vertical="center"/>
    </xf>
    <xf numFmtId="164" fontId="6" fillId="0" borderId="68" xfId="2" applyNumberFormat="1" applyFont="1" applyBorder="1" applyAlignment="1" applyProtection="1">
      <alignment horizontal="left" vertical="center"/>
      <protection locked="0"/>
    </xf>
    <xf numFmtId="0" fontId="6" fillId="0" borderId="26" xfId="0" applyFont="1" applyBorder="1" applyAlignment="1">
      <alignment vertical="center"/>
    </xf>
    <xf numFmtId="0" fontId="6" fillId="0" borderId="27" xfId="0" applyFont="1" applyBorder="1" applyAlignment="1">
      <alignment vertical="center"/>
    </xf>
    <xf numFmtId="7" fontId="6" fillId="0" borderId="28" xfId="0" applyNumberFormat="1" applyFont="1" applyBorder="1" applyAlignment="1">
      <alignment vertical="center"/>
    </xf>
    <xf numFmtId="164" fontId="6" fillId="0" borderId="24" xfId="2" applyNumberFormat="1" applyFont="1" applyBorder="1" applyAlignment="1" applyProtection="1">
      <alignment vertical="center"/>
      <protection locked="0"/>
    </xf>
    <xf numFmtId="0" fontId="6" fillId="0" borderId="38" xfId="0" applyFont="1" applyBorder="1" applyAlignment="1">
      <alignment vertical="center"/>
    </xf>
    <xf numFmtId="0" fontId="6" fillId="0" borderId="25" xfId="0" applyFont="1" applyBorder="1" applyAlignment="1">
      <alignment vertical="center"/>
    </xf>
    <xf numFmtId="7" fontId="6" fillId="0" borderId="73" xfId="0" applyNumberFormat="1" applyFont="1" applyBorder="1" applyAlignment="1">
      <alignment vertical="center"/>
    </xf>
    <xf numFmtId="164" fontId="6" fillId="0" borderId="45" xfId="2" applyNumberFormat="1" applyFont="1" applyBorder="1" applyAlignment="1" applyProtection="1">
      <alignment vertical="center"/>
      <protection locked="0"/>
    </xf>
    <xf numFmtId="0" fontId="4" fillId="0" borderId="46" xfId="10" applyFont="1" applyBorder="1" applyAlignment="1" applyProtection="1">
      <alignment horizontal="left" vertical="center"/>
      <protection locked="0"/>
    </xf>
    <xf numFmtId="0" fontId="9" fillId="0" borderId="47" xfId="10" applyFont="1" applyBorder="1" applyAlignment="1" applyProtection="1">
      <alignment vertical="center"/>
      <protection locked="0"/>
    </xf>
    <xf numFmtId="0" fontId="4" fillId="0" borderId="47" xfId="10" quotePrefix="1" applyFont="1" applyBorder="1" applyAlignment="1" applyProtection="1">
      <alignment vertical="center"/>
      <protection locked="0"/>
    </xf>
    <xf numFmtId="0" fontId="9" fillId="0" borderId="0" xfId="10" applyFont="1" applyAlignment="1" applyProtection="1">
      <alignment vertical="center"/>
      <protection locked="0"/>
    </xf>
    <xf numFmtId="0" fontId="1" fillId="0" borderId="0" xfId="10" applyAlignment="1" applyProtection="1">
      <alignment vertical="center"/>
      <protection locked="0"/>
    </xf>
    <xf numFmtId="0" fontId="1" fillId="0" borderId="50" xfId="10" applyBorder="1" applyAlignment="1" applyProtection="1">
      <alignment vertical="center"/>
      <protection locked="0"/>
    </xf>
    <xf numFmtId="0" fontId="9" fillId="0" borderId="48" xfId="10" applyFont="1" applyBorder="1" applyAlignment="1" applyProtection="1">
      <alignment horizontal="center" vertical="center"/>
      <protection locked="0"/>
    </xf>
    <xf numFmtId="0" fontId="9" fillId="0" borderId="2" xfId="10" applyFont="1" applyBorder="1" applyAlignment="1" applyProtection="1">
      <alignment vertical="center"/>
      <protection locked="0"/>
    </xf>
    <xf numFmtId="0" fontId="9" fillId="0" borderId="50" xfId="10" applyFont="1" applyBorder="1" applyAlignment="1" applyProtection="1">
      <alignment vertical="center"/>
      <protection locked="0"/>
    </xf>
    <xf numFmtId="7" fontId="9" fillId="0" borderId="50" xfId="10" applyNumberFormat="1" applyFont="1" applyBorder="1" applyAlignment="1" applyProtection="1">
      <alignment vertical="center"/>
      <protection locked="0"/>
    </xf>
    <xf numFmtId="0" fontId="9" fillId="0" borderId="10" xfId="10" applyFont="1" applyBorder="1" applyAlignment="1" applyProtection="1">
      <alignment vertical="center"/>
      <protection locked="0"/>
    </xf>
    <xf numFmtId="0" fontId="9" fillId="0" borderId="11" xfId="10" applyFont="1" applyBorder="1" applyAlignment="1" applyProtection="1">
      <alignment vertical="center"/>
      <protection locked="0"/>
    </xf>
    <xf numFmtId="0" fontId="9" fillId="0" borderId="51" xfId="10" applyFont="1" applyBorder="1" applyAlignment="1" applyProtection="1">
      <alignment vertical="center"/>
      <protection locked="0"/>
    </xf>
    <xf numFmtId="7" fontId="9" fillId="0" borderId="51" xfId="10" applyNumberFormat="1" applyFont="1" applyBorder="1" applyAlignment="1" applyProtection="1">
      <alignment vertical="center"/>
      <protection locked="0"/>
    </xf>
    <xf numFmtId="0" fontId="9" fillId="0" borderId="3" xfId="10" applyFont="1" applyBorder="1" applyAlignment="1" applyProtection="1">
      <alignment vertical="center"/>
      <protection locked="0"/>
    </xf>
    <xf numFmtId="164" fontId="9" fillId="0" borderId="3" xfId="10" applyNumberFormat="1" applyFont="1" applyBorder="1" applyAlignment="1" applyProtection="1">
      <alignment vertical="center"/>
      <protection locked="0"/>
    </xf>
    <xf numFmtId="0" fontId="9" fillId="0" borderId="3" xfId="2" applyNumberFormat="1" applyFont="1" applyBorder="1" applyAlignment="1" applyProtection="1">
      <alignment vertical="center"/>
      <protection locked="0"/>
    </xf>
    <xf numFmtId="0" fontId="6" fillId="0" borderId="50" xfId="2" applyNumberFormat="1" applyFont="1" applyBorder="1" applyAlignment="1" applyProtection="1">
      <alignment vertical="center"/>
      <protection locked="0"/>
    </xf>
    <xf numFmtId="0" fontId="6" fillId="0" borderId="3" xfId="2" applyNumberFormat="1" applyFont="1" applyBorder="1" applyAlignment="1" applyProtection="1">
      <alignment vertical="center"/>
      <protection locked="0"/>
    </xf>
    <xf numFmtId="0" fontId="6" fillId="0" borderId="3" xfId="2" applyNumberFormat="1" applyFont="1" applyBorder="1" applyAlignment="1">
      <alignment vertical="center"/>
    </xf>
    <xf numFmtId="0" fontId="6" fillId="0" borderId="74" xfId="10" applyFont="1" applyBorder="1" applyAlignment="1" applyProtection="1">
      <alignment vertical="center"/>
      <protection locked="0"/>
    </xf>
    <xf numFmtId="0" fontId="6" fillId="0" borderId="3" xfId="2" quotePrefix="1" applyNumberFormat="1" applyFont="1" applyBorder="1" applyAlignment="1">
      <alignment vertical="center"/>
    </xf>
    <xf numFmtId="0" fontId="6" fillId="0" borderId="74" xfId="0" applyFont="1" applyBorder="1" applyAlignment="1" applyProtection="1">
      <alignment vertical="center"/>
      <protection locked="0"/>
    </xf>
    <xf numFmtId="0" fontId="6" fillId="0" borderId="70" xfId="10" applyFont="1" applyBorder="1" applyAlignment="1" applyProtection="1">
      <alignment vertical="center"/>
      <protection locked="0"/>
    </xf>
    <xf numFmtId="0" fontId="6" fillId="0" borderId="74" xfId="0" applyFont="1" applyBorder="1" applyAlignment="1">
      <alignment vertical="center"/>
    </xf>
    <xf numFmtId="2" fontId="9" fillId="0" borderId="0" xfId="10" applyNumberFormat="1" applyFont="1" applyAlignment="1" applyProtection="1">
      <alignment vertical="center"/>
      <protection locked="0"/>
    </xf>
    <xf numFmtId="0" fontId="6" fillId="0" borderId="75" xfId="10" applyFont="1" applyBorder="1" applyAlignment="1" applyProtection="1">
      <alignment vertical="center"/>
      <protection locked="0"/>
    </xf>
    <xf numFmtId="43" fontId="6" fillId="0" borderId="70" xfId="2" applyNumberFormat="1" applyFont="1" applyBorder="1" applyAlignment="1" applyProtection="1">
      <alignment vertical="center"/>
      <protection locked="0"/>
    </xf>
    <xf numFmtId="43" fontId="9" fillId="0" borderId="75" xfId="2" applyNumberFormat="1" applyFont="1" applyBorder="1" applyAlignment="1" applyProtection="1">
      <alignment vertical="center"/>
      <protection locked="0"/>
    </xf>
    <xf numFmtId="43" fontId="9" fillId="0" borderId="50" xfId="2" applyNumberFormat="1" applyFont="1" applyBorder="1" applyAlignment="1" applyProtection="1">
      <alignment vertical="center"/>
      <protection locked="0"/>
    </xf>
    <xf numFmtId="165" fontId="6" fillId="0" borderId="3" xfId="11" applyNumberFormat="1" applyFont="1" applyBorder="1" applyAlignment="1" applyProtection="1">
      <alignment vertical="center"/>
      <protection locked="0"/>
    </xf>
    <xf numFmtId="0" fontId="9" fillId="0" borderId="76" xfId="10" applyFont="1" applyBorder="1" applyAlignment="1" applyProtection="1">
      <alignment vertical="center"/>
      <protection locked="0"/>
    </xf>
    <xf numFmtId="43" fontId="9" fillId="0" borderId="76" xfId="2" applyNumberFormat="1" applyFont="1" applyBorder="1" applyAlignment="1" applyProtection="1">
      <alignment vertical="center"/>
      <protection locked="0"/>
    </xf>
    <xf numFmtId="7" fontId="9" fillId="0" borderId="11" xfId="10" applyNumberFormat="1" applyFont="1" applyBorder="1" applyAlignment="1" applyProtection="1">
      <alignment vertical="center"/>
      <protection locked="0"/>
    </xf>
    <xf numFmtId="0" fontId="9" fillId="0" borderId="6" xfId="10" applyFont="1" applyBorder="1" applyAlignment="1" applyProtection="1">
      <alignment horizontal="right" vertical="center"/>
      <protection locked="0"/>
    </xf>
    <xf numFmtId="7" fontId="9" fillId="0" borderId="2" xfId="10" applyNumberFormat="1" applyFont="1" applyBorder="1" applyAlignment="1" applyProtection="1">
      <alignment horizontal="center" vertical="center"/>
      <protection locked="0"/>
    </xf>
    <xf numFmtId="164" fontId="9" fillId="0" borderId="50" xfId="10" applyNumberFormat="1" applyFont="1" applyBorder="1" applyAlignment="1" applyProtection="1">
      <alignment vertical="center"/>
      <protection locked="0"/>
    </xf>
    <xf numFmtId="7" fontId="9" fillId="0" borderId="12" xfId="10" applyNumberFormat="1" applyFont="1" applyBorder="1" applyAlignment="1" applyProtection="1">
      <alignment vertical="center"/>
      <protection locked="0"/>
    </xf>
    <xf numFmtId="0" fontId="9" fillId="0" borderId="13" xfId="10" applyFont="1" applyBorder="1" applyAlignment="1" applyProtection="1">
      <alignment vertical="center"/>
      <protection locked="0"/>
    </xf>
    <xf numFmtId="0" fontId="9" fillId="0" borderId="71" xfId="10" applyFont="1" applyBorder="1" applyAlignment="1" applyProtection="1">
      <alignment vertical="center"/>
      <protection locked="0"/>
    </xf>
    <xf numFmtId="7" fontId="8" fillId="0" borderId="71" xfId="10" applyNumberFormat="1" applyFont="1" applyBorder="1" applyAlignment="1" applyProtection="1">
      <alignment horizontal="center" vertical="center"/>
      <protection locked="0"/>
    </xf>
    <xf numFmtId="7" fontId="9" fillId="0" borderId="71" xfId="3" applyFont="1" applyBorder="1" applyAlignment="1" applyProtection="1">
      <alignment vertical="center"/>
      <protection locked="0"/>
    </xf>
    <xf numFmtId="0" fontId="9" fillId="0" borderId="77" xfId="10" applyFont="1" applyBorder="1" applyAlignment="1" applyProtection="1">
      <alignment vertical="center"/>
      <protection locked="0"/>
    </xf>
    <xf numFmtId="0" fontId="9" fillId="0" borderId="55" xfId="10" applyFont="1" applyBorder="1" applyAlignment="1" applyProtection="1">
      <alignment vertical="center"/>
      <protection locked="0"/>
    </xf>
    <xf numFmtId="0" fontId="6" fillId="0" borderId="0" xfId="0" applyFont="1" applyAlignment="1">
      <alignment horizontal="center" vertical="center"/>
    </xf>
    <xf numFmtId="0" fontId="6" fillId="0" borderId="0" xfId="10" applyFont="1" applyAlignment="1" applyProtection="1">
      <alignment horizontal="center" vertical="center"/>
      <protection locked="0"/>
    </xf>
    <xf numFmtId="164" fontId="9" fillId="0" borderId="0" xfId="3" applyNumberFormat="1" applyFont="1" applyBorder="1" applyAlignment="1" applyProtection="1">
      <alignment vertical="center"/>
      <protection locked="0"/>
    </xf>
    <xf numFmtId="164" fontId="9" fillId="0" borderId="63" xfId="3" applyNumberFormat="1" applyFont="1" applyBorder="1" applyAlignment="1" applyProtection="1">
      <alignment vertical="center"/>
      <protection locked="0"/>
    </xf>
    <xf numFmtId="1" fontId="6" fillId="0" borderId="0" xfId="10" applyNumberFormat="1" applyFont="1" applyAlignment="1" applyProtection="1">
      <alignment vertical="center"/>
      <protection locked="0"/>
    </xf>
    <xf numFmtId="1" fontId="9" fillId="0" borderId="0" xfId="10" applyNumberFormat="1" applyFont="1" applyAlignment="1" applyProtection="1">
      <alignment horizontal="right" vertical="center"/>
      <protection locked="0"/>
    </xf>
    <xf numFmtId="7" fontId="9" fillId="0" borderId="50" xfId="3" applyFont="1" applyBorder="1" applyAlignment="1" applyProtection="1">
      <alignment vertical="center"/>
      <protection locked="0"/>
    </xf>
    <xf numFmtId="7" fontId="9" fillId="0" borderId="18" xfId="3" applyFont="1" applyBorder="1" applyAlignment="1" applyProtection="1">
      <alignment vertical="center"/>
      <protection locked="0"/>
    </xf>
    <xf numFmtId="0" fontId="10" fillId="0" borderId="64" xfId="10" applyFont="1" applyBorder="1" applyAlignment="1" applyProtection="1">
      <alignment vertical="center"/>
      <protection locked="0"/>
    </xf>
    <xf numFmtId="1" fontId="6" fillId="0" borderId="65" xfId="10" applyNumberFormat="1" applyFont="1" applyBorder="1" applyAlignment="1" applyProtection="1">
      <alignment vertical="center"/>
      <protection locked="0"/>
    </xf>
    <xf numFmtId="1" fontId="9" fillId="0" borderId="65" xfId="10" applyNumberFormat="1" applyFont="1" applyBorder="1" applyAlignment="1" applyProtection="1">
      <alignment horizontal="right" vertical="center"/>
      <protection locked="0"/>
    </xf>
    <xf numFmtId="7" fontId="9" fillId="0" borderId="66" xfId="3" applyFont="1" applyBorder="1" applyAlignment="1" applyProtection="1">
      <alignment vertical="center"/>
      <protection locked="0"/>
    </xf>
    <xf numFmtId="7" fontId="9" fillId="0" borderId="24" xfId="3" applyFont="1" applyBorder="1" applyAlignment="1" applyProtection="1">
      <alignment vertical="center"/>
      <protection locked="0"/>
    </xf>
    <xf numFmtId="0" fontId="12" fillId="0" borderId="0" xfId="0" applyFont="1" applyAlignment="1">
      <alignment vertical="center"/>
    </xf>
    <xf numFmtId="0" fontId="12" fillId="0" borderId="0" xfId="10" applyFont="1" applyAlignment="1" applyProtection="1">
      <alignment vertical="center"/>
      <protection locked="0"/>
    </xf>
    <xf numFmtId="0" fontId="6" fillId="0" borderId="78" xfId="10" applyFont="1" applyBorder="1" applyAlignment="1" applyProtection="1">
      <alignment vertical="center"/>
      <protection locked="0"/>
    </xf>
    <xf numFmtId="0" fontId="11" fillId="2" borderId="29" xfId="0" applyFont="1" applyFill="1" applyBorder="1" applyAlignment="1">
      <alignment vertical="center"/>
    </xf>
    <xf numFmtId="0" fontId="0" fillId="2" borderId="32" xfId="0" applyFill="1" applyBorder="1" applyAlignment="1">
      <alignment vertical="center"/>
    </xf>
    <xf numFmtId="7" fontId="0" fillId="2" borderId="17" xfId="0" applyNumberFormat="1" applyFill="1" applyBorder="1" applyAlignment="1">
      <alignment vertical="center"/>
    </xf>
    <xf numFmtId="7" fontId="0" fillId="2" borderId="43" xfId="0" applyNumberFormat="1" applyFill="1" applyBorder="1" applyAlignment="1">
      <alignment vertical="center"/>
    </xf>
    <xf numFmtId="7" fontId="0" fillId="2" borderId="33" xfId="0" applyNumberFormat="1" applyFill="1" applyBorder="1" applyAlignment="1">
      <alignment vertical="center"/>
    </xf>
    <xf numFmtId="7" fontId="0" fillId="2" borderId="35" xfId="0" applyNumberFormat="1" applyFill="1" applyBorder="1" applyAlignment="1">
      <alignment vertical="center"/>
    </xf>
    <xf numFmtId="0" fontId="0" fillId="2" borderId="29" xfId="0" applyFill="1" applyBorder="1" applyAlignment="1">
      <alignment vertical="center"/>
    </xf>
    <xf numFmtId="0" fontId="6" fillId="3" borderId="3" xfId="0" applyFont="1" applyFill="1" applyBorder="1" applyAlignment="1">
      <alignment horizontal="left" vertical="center"/>
    </xf>
    <xf numFmtId="0" fontId="6" fillId="0" borderId="41" xfId="0" applyFont="1" applyBorder="1" applyAlignment="1" applyProtection="1">
      <alignment vertical="center"/>
      <protection locked="0"/>
    </xf>
    <xf numFmtId="4" fontId="6" fillId="0" borderId="44" xfId="0" applyNumberFormat="1" applyFont="1" applyBorder="1" applyAlignment="1" applyProtection="1">
      <alignment vertical="center"/>
      <protection locked="0"/>
    </xf>
    <xf numFmtId="4" fontId="6" fillId="0" borderId="9" xfId="0" applyNumberFormat="1" applyFont="1" applyBorder="1" applyAlignment="1" applyProtection="1">
      <alignment vertical="center"/>
      <protection locked="0"/>
    </xf>
    <xf numFmtId="0" fontId="0" fillId="0" borderId="3" xfId="0" applyBorder="1" applyAlignment="1">
      <alignment vertical="center"/>
    </xf>
    <xf numFmtId="0" fontId="0" fillId="0" borderId="17" xfId="0" applyBorder="1" applyAlignment="1">
      <alignment vertical="center"/>
    </xf>
    <xf numFmtId="0" fontId="6" fillId="0" borderId="44" xfId="0" applyFont="1" applyBorder="1" applyAlignment="1" applyProtection="1">
      <alignment vertical="center"/>
      <protection locked="0"/>
    </xf>
    <xf numFmtId="0" fontId="6" fillId="0" borderId="17" xfId="10" applyFont="1" applyBorder="1" applyAlignment="1" applyProtection="1">
      <alignment horizontal="left" vertical="center"/>
      <protection locked="0"/>
    </xf>
    <xf numFmtId="0" fontId="6" fillId="0" borderId="79" xfId="0" quotePrefix="1" applyFont="1" applyBorder="1" applyAlignment="1">
      <alignment horizontal="left" vertical="center"/>
    </xf>
    <xf numFmtId="0" fontId="6" fillId="0" borderId="16" xfId="0" quotePrefix="1" applyFont="1" applyBorder="1" applyAlignment="1">
      <alignment horizontal="left" vertical="center"/>
    </xf>
    <xf numFmtId="0" fontId="4" fillId="0" borderId="80" xfId="0" applyFont="1" applyBorder="1" applyAlignment="1">
      <alignment vertical="center"/>
    </xf>
    <xf numFmtId="0" fontId="4" fillId="0" borderId="80" xfId="10" applyFont="1" applyBorder="1" applyAlignment="1" applyProtection="1">
      <alignment vertical="center"/>
      <protection locked="0"/>
    </xf>
    <xf numFmtId="0" fontId="6" fillId="0" borderId="9" xfId="0" applyFont="1" applyBorder="1" applyAlignment="1">
      <alignment vertical="center"/>
    </xf>
    <xf numFmtId="0" fontId="6" fillId="0" borderId="60" xfId="0" applyFont="1" applyBorder="1" applyAlignment="1">
      <alignment vertical="center"/>
    </xf>
    <xf numFmtId="0" fontId="3" fillId="4" borderId="13" xfId="0" applyFont="1" applyFill="1" applyBorder="1"/>
    <xf numFmtId="0" fontId="0" fillId="4" borderId="71" xfId="0" applyFill="1" applyBorder="1"/>
    <xf numFmtId="0" fontId="0" fillId="4" borderId="77" xfId="0" applyFill="1" applyBorder="1"/>
    <xf numFmtId="0" fontId="7" fillId="4" borderId="3" xfId="0" applyFont="1" applyFill="1" applyBorder="1" applyAlignment="1">
      <alignment horizontal="center" vertical="center"/>
    </xf>
    <xf numFmtId="164" fontId="7" fillId="4" borderId="3" xfId="0" applyNumberFormat="1" applyFont="1" applyFill="1" applyBorder="1" applyAlignment="1">
      <alignment horizontal="center" vertical="center"/>
    </xf>
    <xf numFmtId="0" fontId="7" fillId="3" borderId="3" xfId="0" applyFont="1" applyFill="1" applyBorder="1" applyAlignment="1">
      <alignment horizontal="left" vertical="center"/>
    </xf>
    <xf numFmtId="164" fontId="6" fillId="3" borderId="3" xfId="0" applyNumberFormat="1" applyFont="1" applyFill="1" applyBorder="1" applyAlignment="1">
      <alignment horizontal="left" vertical="center"/>
    </xf>
    <xf numFmtId="164" fontId="6" fillId="0" borderId="3" xfId="0" applyNumberFormat="1" applyFont="1" applyBorder="1" applyAlignment="1">
      <alignment vertical="center"/>
    </xf>
    <xf numFmtId="0" fontId="7" fillId="0" borderId="3" xfId="0" applyFont="1" applyBorder="1" applyAlignment="1">
      <alignment vertical="center"/>
    </xf>
    <xf numFmtId="0" fontId="7" fillId="3" borderId="3" xfId="0" applyFont="1" applyFill="1" applyBorder="1" applyAlignment="1">
      <alignment horizontal="center" vertical="center"/>
    </xf>
    <xf numFmtId="0" fontId="7" fillId="3" borderId="3" xfId="0" applyFont="1" applyFill="1" applyBorder="1" applyAlignment="1">
      <alignment horizontal="right" vertical="center"/>
    </xf>
    <xf numFmtId="0" fontId="13" fillId="0" borderId="3" xfId="0" applyFont="1" applyBorder="1" applyAlignment="1">
      <alignment horizontal="left" vertical="center"/>
    </xf>
    <xf numFmtId="0" fontId="14" fillId="0" borderId="3" xfId="0" applyFont="1" applyBorder="1" applyAlignment="1">
      <alignment horizontal="left" vertical="center"/>
    </xf>
    <xf numFmtId="0" fontId="14" fillId="0" borderId="0" xfId="0" applyFont="1" applyAlignment="1">
      <alignment horizontal="left" vertical="center"/>
    </xf>
    <xf numFmtId="0" fontId="7"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49" fontId="14" fillId="0" borderId="3" xfId="0" applyNumberFormat="1" applyFont="1" applyBorder="1" applyAlignment="1">
      <alignment horizontal="center" vertical="center"/>
    </xf>
    <xf numFmtId="0" fontId="17" fillId="0" borderId="0" xfId="0" applyFont="1" applyAlignment="1">
      <alignment vertical="center" wrapText="1" readingOrder="1"/>
    </xf>
    <xf numFmtId="0" fontId="18" fillId="0" borderId="0" xfId="0" applyFont="1" applyAlignment="1">
      <alignment vertical="center" wrapText="1" readingOrder="1"/>
    </xf>
    <xf numFmtId="0" fontId="19" fillId="0" borderId="0" xfId="0" applyFont="1" applyAlignment="1">
      <alignment vertical="center" wrapText="1" readingOrder="1"/>
    </xf>
    <xf numFmtId="0" fontId="16" fillId="0" borderId="0" xfId="9" applyAlignment="1" applyProtection="1">
      <alignment horizontal="center" vertical="center" wrapText="1" readingOrder="1"/>
    </xf>
    <xf numFmtId="0" fontId="16" fillId="0" borderId="0" xfId="9" applyAlignment="1" applyProtection="1"/>
    <xf numFmtId="0" fontId="11" fillId="0" borderId="3" xfId="0" applyFont="1" applyBorder="1" applyAlignment="1">
      <alignment horizontal="center"/>
    </xf>
    <xf numFmtId="0" fontId="11" fillId="0" borderId="43" xfId="0" applyFont="1" applyBorder="1" applyAlignment="1">
      <alignment horizontal="center"/>
    </xf>
    <xf numFmtId="0" fontId="19" fillId="0" borderId="0" xfId="0" applyFont="1" applyAlignment="1">
      <alignment horizontal="left" vertical="center" wrapText="1" readingOrder="1"/>
    </xf>
    <xf numFmtId="164" fontId="6" fillId="0" borderId="63" xfId="2" applyNumberFormat="1" applyFont="1" applyBorder="1" applyAlignment="1">
      <alignment vertical="center"/>
    </xf>
    <xf numFmtId="164" fontId="6" fillId="0" borderId="8" xfId="0" applyNumberFormat="1" applyFont="1" applyBorder="1" applyAlignment="1" applyProtection="1">
      <alignment vertical="center"/>
      <protection locked="0"/>
    </xf>
    <xf numFmtId="164" fontId="6" fillId="0" borderId="9" xfId="0" applyNumberFormat="1" applyFont="1" applyBorder="1" applyAlignment="1" applyProtection="1">
      <alignment vertical="center"/>
      <protection locked="0"/>
    </xf>
    <xf numFmtId="164" fontId="6" fillId="0" borderId="43" xfId="0" applyNumberFormat="1" applyFont="1" applyBorder="1" applyAlignment="1">
      <alignment vertical="center"/>
    </xf>
    <xf numFmtId="164" fontId="0" fillId="0" borderId="3" xfId="0" applyNumberFormat="1" applyBorder="1" applyAlignment="1">
      <alignment vertical="center"/>
    </xf>
    <xf numFmtId="164" fontId="0" fillId="0" borderId="43" xfId="0" applyNumberFormat="1" applyBorder="1" applyAlignment="1">
      <alignment vertical="center"/>
    </xf>
    <xf numFmtId="0" fontId="6" fillId="0" borderId="44" xfId="0" applyFont="1" applyBorder="1" applyAlignment="1">
      <alignment vertical="center"/>
    </xf>
    <xf numFmtId="164" fontId="6" fillId="0" borderId="50" xfId="2" applyNumberFormat="1" applyFont="1" applyBorder="1" applyAlignment="1" applyProtection="1">
      <alignment vertical="center"/>
      <protection locked="0"/>
    </xf>
    <xf numFmtId="164" fontId="6" fillId="0" borderId="3" xfId="2" applyNumberFormat="1" applyFont="1" applyBorder="1" applyAlignment="1" applyProtection="1">
      <alignment vertical="center"/>
      <protection locked="0"/>
    </xf>
    <xf numFmtId="164" fontId="6" fillId="0" borderId="21" xfId="2" applyNumberFormat="1" applyFont="1" applyBorder="1" applyAlignment="1" applyProtection="1">
      <alignment vertical="center"/>
      <protection locked="0"/>
    </xf>
    <xf numFmtId="164" fontId="9" fillId="0" borderId="3" xfId="0" applyNumberFormat="1" applyFont="1" applyBorder="1" applyAlignment="1" applyProtection="1">
      <alignment vertical="center"/>
      <protection locked="0"/>
    </xf>
    <xf numFmtId="164" fontId="6" fillId="0" borderId="58" xfId="2" applyNumberFormat="1" applyFont="1" applyFill="1" applyBorder="1" applyAlignment="1" applyProtection="1">
      <alignment vertical="center"/>
      <protection locked="0"/>
    </xf>
    <xf numFmtId="164" fontId="9" fillId="0" borderId="3" xfId="2" applyNumberFormat="1" applyFont="1" applyBorder="1" applyAlignment="1" applyProtection="1">
      <alignment vertical="center"/>
      <protection locked="0"/>
    </xf>
    <xf numFmtId="164" fontId="6" fillId="0" borderId="50" xfId="10" applyNumberFormat="1" applyFont="1" applyBorder="1" applyAlignment="1" applyProtection="1">
      <alignment vertical="center"/>
      <protection locked="0"/>
    </xf>
    <xf numFmtId="49" fontId="19" fillId="0" borderId="0" xfId="0" applyNumberFormat="1" applyFont="1" applyAlignment="1">
      <alignment vertical="center" wrapText="1" readingOrder="1"/>
    </xf>
    <xf numFmtId="0" fontId="20" fillId="0" borderId="0" xfId="0" applyFont="1" applyAlignment="1">
      <alignment vertical="center" wrapText="1" readingOrder="1"/>
    </xf>
    <xf numFmtId="0" fontId="11" fillId="0" borderId="29" xfId="0" applyFont="1" applyBorder="1"/>
    <xf numFmtId="0" fontId="11" fillId="0" borderId="31" xfId="0" applyFont="1" applyBorder="1" applyAlignment="1">
      <alignment horizontal="center"/>
    </xf>
    <xf numFmtId="0" fontId="11" fillId="0" borderId="32" xfId="0" applyFont="1" applyBorder="1" applyAlignment="1">
      <alignment horizontal="center"/>
    </xf>
    <xf numFmtId="7" fontId="0" fillId="3" borderId="0" xfId="0" applyNumberFormat="1" applyFill="1" applyAlignment="1">
      <alignment vertical="center"/>
    </xf>
    <xf numFmtId="0" fontId="6" fillId="0" borderId="0" xfId="0" applyFont="1" applyAlignment="1" applyProtection="1">
      <alignment vertical="center"/>
      <protection locked="0"/>
    </xf>
    <xf numFmtId="0" fontId="6" fillId="0" borderId="69" xfId="0" applyFont="1" applyBorder="1" applyAlignment="1">
      <alignment vertical="center"/>
    </xf>
    <xf numFmtId="0" fontId="6" fillId="0" borderId="81" xfId="0" applyFont="1" applyBorder="1" applyAlignment="1" applyProtection="1">
      <alignment vertical="center"/>
      <protection locked="0"/>
    </xf>
    <xf numFmtId="164" fontId="6" fillId="0" borderId="82" xfId="2" applyNumberFormat="1" applyFont="1" applyBorder="1" applyAlignment="1" applyProtection="1">
      <alignment vertical="center"/>
      <protection locked="0"/>
    </xf>
    <xf numFmtId="9" fontId="6" fillId="0" borderId="9" xfId="11" applyFont="1" applyBorder="1" applyAlignment="1" applyProtection="1">
      <alignment vertical="center"/>
      <protection locked="0"/>
    </xf>
    <xf numFmtId="4" fontId="6" fillId="0" borderId="9" xfId="2" applyNumberFormat="1" applyFont="1" applyBorder="1" applyAlignment="1" applyProtection="1">
      <alignment vertical="center"/>
      <protection locked="0"/>
    </xf>
    <xf numFmtId="4" fontId="6" fillId="0" borderId="45" xfId="2" applyNumberFormat="1" applyFont="1" applyBorder="1" applyAlignment="1" applyProtection="1">
      <alignment vertical="center"/>
      <protection locked="0"/>
    </xf>
    <xf numFmtId="43" fontId="6" fillId="0" borderId="3" xfId="2" applyNumberFormat="1" applyFont="1" applyBorder="1" applyAlignment="1" applyProtection="1">
      <alignment vertical="center"/>
      <protection locked="0"/>
    </xf>
    <xf numFmtId="164" fontId="6" fillId="0" borderId="43" xfId="2" applyNumberFormat="1" applyFont="1" applyBorder="1" applyAlignment="1" applyProtection="1">
      <alignment vertical="center"/>
      <protection locked="0"/>
    </xf>
    <xf numFmtId="4" fontId="6" fillId="0" borderId="43" xfId="2" applyNumberFormat="1" applyFont="1" applyBorder="1" applyAlignment="1" applyProtection="1">
      <alignment vertical="center"/>
      <protection locked="0"/>
    </xf>
    <xf numFmtId="7" fontId="6" fillId="0" borderId="54" xfId="2" applyNumberFormat="1" applyFont="1" applyBorder="1" applyAlignment="1" applyProtection="1">
      <alignment vertical="center"/>
      <protection locked="0"/>
    </xf>
    <xf numFmtId="39" fontId="6" fillId="0" borderId="17" xfId="0" applyNumberFormat="1" applyFont="1" applyBorder="1" applyAlignment="1" applyProtection="1">
      <alignment vertical="center"/>
      <protection locked="0"/>
    </xf>
    <xf numFmtId="39" fontId="6" fillId="0" borderId="18" xfId="2" applyNumberFormat="1" applyFont="1" applyBorder="1" applyAlignment="1" applyProtection="1">
      <alignment vertical="center"/>
      <protection locked="0"/>
    </xf>
    <xf numFmtId="7" fontId="6" fillId="0" borderId="40" xfId="2" applyNumberFormat="1" applyFont="1" applyBorder="1" applyAlignment="1" applyProtection="1">
      <alignment vertical="center"/>
      <protection locked="0"/>
    </xf>
    <xf numFmtId="0" fontId="9" fillId="0" borderId="52" xfId="10" applyFont="1" applyBorder="1" applyAlignment="1" applyProtection="1">
      <alignment vertical="center"/>
      <protection locked="0"/>
    </xf>
    <xf numFmtId="7" fontId="9" fillId="0" borderId="53" xfId="10" applyNumberFormat="1" applyFont="1" applyBorder="1" applyAlignment="1" applyProtection="1">
      <alignment horizontal="center" vertical="center"/>
      <protection locked="0"/>
    </xf>
    <xf numFmtId="0" fontId="9" fillId="0" borderId="16" xfId="10" applyFont="1" applyBorder="1" applyAlignment="1" applyProtection="1">
      <alignment vertical="center"/>
      <protection locked="0"/>
    </xf>
    <xf numFmtId="0" fontId="9" fillId="0" borderId="54" xfId="10" applyFont="1" applyBorder="1" applyAlignment="1" applyProtection="1">
      <alignment vertical="center"/>
      <protection locked="0"/>
    </xf>
    <xf numFmtId="0" fontId="9" fillId="0" borderId="83" xfId="10" applyFont="1" applyBorder="1" applyAlignment="1" applyProtection="1">
      <alignment horizontal="left" vertical="center"/>
      <protection locked="0"/>
    </xf>
    <xf numFmtId="0" fontId="9" fillId="0" borderId="83" xfId="10" applyFont="1" applyBorder="1" applyAlignment="1" applyProtection="1">
      <alignment vertical="center"/>
      <protection locked="0"/>
    </xf>
    <xf numFmtId="0" fontId="9" fillId="0" borderId="22" xfId="10" applyFont="1" applyBorder="1" applyAlignment="1" applyProtection="1">
      <alignment vertical="center"/>
      <protection locked="0"/>
    </xf>
    <xf numFmtId="7" fontId="9" fillId="0" borderId="23" xfId="3" applyFont="1" applyBorder="1" applyAlignment="1" applyProtection="1">
      <alignment vertical="center"/>
      <protection locked="0"/>
    </xf>
    <xf numFmtId="0" fontId="6" fillId="0" borderId="61" xfId="10" quotePrefix="1" applyFont="1" applyBorder="1" applyAlignment="1" applyProtection="1">
      <alignment horizontal="left" vertical="center"/>
      <protection locked="0"/>
    </xf>
    <xf numFmtId="7" fontId="9" fillId="0" borderId="54" xfId="3" applyFont="1" applyBorder="1" applyAlignment="1" applyProtection="1">
      <alignment vertical="center"/>
      <protection locked="0"/>
    </xf>
    <xf numFmtId="0" fontId="9" fillId="0" borderId="17" xfId="10" applyFont="1" applyBorder="1" applyAlignment="1" applyProtection="1">
      <alignment horizontal="left" vertical="center"/>
      <protection locked="0"/>
    </xf>
    <xf numFmtId="164" fontId="9" fillId="0" borderId="39" xfId="3" applyNumberFormat="1" applyFont="1" applyBorder="1" applyAlignment="1" applyProtection="1">
      <alignment vertical="center"/>
      <protection locked="0"/>
    </xf>
    <xf numFmtId="164" fontId="9" fillId="0" borderId="21" xfId="2" applyNumberFormat="1" applyFont="1" applyBorder="1" applyAlignment="1" applyProtection="1">
      <alignment vertical="center"/>
      <protection locked="0"/>
    </xf>
    <xf numFmtId="0" fontId="6" fillId="0" borderId="83" xfId="10" applyFont="1" applyBorder="1" applyAlignment="1" applyProtection="1">
      <alignment vertical="center"/>
      <protection locked="0"/>
    </xf>
    <xf numFmtId="164" fontId="6" fillId="0" borderId="39" xfId="2" applyNumberFormat="1" applyFont="1" applyBorder="1" applyAlignment="1" applyProtection="1">
      <alignment vertical="center"/>
      <protection locked="0"/>
    </xf>
    <xf numFmtId="0" fontId="9" fillId="0" borderId="84" xfId="10" applyFont="1" applyBorder="1" applyAlignment="1" applyProtection="1">
      <alignment vertical="center"/>
      <protection locked="0"/>
    </xf>
    <xf numFmtId="164" fontId="9" fillId="0" borderId="18" xfId="2" applyNumberFormat="1" applyFont="1" applyBorder="1" applyAlignment="1" applyProtection="1">
      <alignment vertical="center"/>
      <protection locked="0"/>
    </xf>
    <xf numFmtId="0" fontId="9" fillId="0" borderId="85" xfId="10" applyFont="1" applyBorder="1" applyAlignment="1" applyProtection="1">
      <alignment vertical="center"/>
      <protection locked="0"/>
    </xf>
    <xf numFmtId="7" fontId="9" fillId="0" borderId="21" xfId="3" applyFont="1" applyBorder="1" applyAlignment="1" applyProtection="1">
      <alignment horizontal="left" vertical="center"/>
      <protection locked="0"/>
    </xf>
    <xf numFmtId="164" fontId="6" fillId="0" borderId="18" xfId="3" applyNumberFormat="1" applyFont="1" applyBorder="1" applyAlignment="1" applyProtection="1">
      <alignment vertical="center"/>
      <protection locked="0"/>
    </xf>
    <xf numFmtId="164" fontId="9" fillId="0" borderId="18" xfId="3" applyNumberFormat="1" applyFont="1" applyBorder="1" applyAlignment="1" applyProtection="1">
      <alignment vertical="center"/>
      <protection locked="0"/>
    </xf>
    <xf numFmtId="164" fontId="9" fillId="0" borderId="23" xfId="3" applyNumberFormat="1" applyFont="1" applyBorder="1" applyAlignment="1" applyProtection="1">
      <alignment vertical="center"/>
      <protection locked="0"/>
    </xf>
    <xf numFmtId="0" fontId="9" fillId="0" borderId="26" xfId="10" applyFont="1" applyBorder="1" applyAlignment="1" applyProtection="1">
      <alignment vertical="center"/>
      <protection locked="0"/>
    </xf>
    <xf numFmtId="0" fontId="9" fillId="0" borderId="27" xfId="10" applyFont="1" applyBorder="1" applyAlignment="1" applyProtection="1">
      <alignment vertical="center"/>
      <protection locked="0"/>
    </xf>
    <xf numFmtId="7" fontId="9" fillId="0" borderId="28" xfId="10" applyNumberFormat="1" applyFont="1" applyBorder="1" applyAlignment="1" applyProtection="1">
      <alignment vertical="center"/>
      <protection locked="0"/>
    </xf>
    <xf numFmtId="164" fontId="9" fillId="0" borderId="24" xfId="3" applyNumberFormat="1" applyFont="1" applyBorder="1" applyAlignment="1" applyProtection="1">
      <alignment vertical="center"/>
      <protection locked="0"/>
    </xf>
    <xf numFmtId="0" fontId="6" fillId="0" borderId="38" xfId="0" quotePrefix="1" applyFont="1" applyBorder="1" applyAlignment="1">
      <alignment horizontal="left" vertical="center"/>
    </xf>
    <xf numFmtId="164" fontId="6" fillId="0" borderId="86" xfId="0" applyNumberFormat="1" applyFont="1" applyBorder="1" applyAlignment="1" applyProtection="1">
      <alignment vertical="center"/>
      <protection locked="0"/>
    </xf>
    <xf numFmtId="164" fontId="6" fillId="0" borderId="58" xfId="2" applyNumberFormat="1" applyFont="1" applyBorder="1" applyAlignment="1" applyProtection="1">
      <alignment vertical="center"/>
      <protection locked="0"/>
    </xf>
    <xf numFmtId="0" fontId="6" fillId="0" borderId="62" xfId="0" applyFont="1" applyBorder="1" applyAlignment="1">
      <alignment vertical="center"/>
    </xf>
    <xf numFmtId="0" fontId="6" fillId="0" borderId="13" xfId="0" applyFont="1" applyBorder="1" applyAlignment="1" applyProtection="1">
      <alignment horizontal="left" vertical="center"/>
      <protection locked="0"/>
    </xf>
    <xf numFmtId="0" fontId="6" fillId="0" borderId="87" xfId="0" applyFont="1" applyBorder="1" applyAlignment="1" applyProtection="1">
      <alignment vertical="center"/>
      <protection locked="0"/>
    </xf>
    <xf numFmtId="164" fontId="6" fillId="0" borderId="87" xfId="0" applyNumberFormat="1" applyFont="1" applyBorder="1" applyAlignment="1" applyProtection="1">
      <alignment vertical="center"/>
      <protection locked="0"/>
    </xf>
    <xf numFmtId="164" fontId="6" fillId="0" borderId="88" xfId="0" applyNumberFormat="1" applyFont="1" applyBorder="1" applyAlignment="1">
      <alignment vertical="center"/>
    </xf>
    <xf numFmtId="7" fontId="4" fillId="0" borderId="53" xfId="0" applyNumberFormat="1" applyFont="1" applyBorder="1" applyAlignment="1">
      <alignment horizontal="center" vertical="center"/>
    </xf>
    <xf numFmtId="0" fontId="6" fillId="0" borderId="59" xfId="0" applyFont="1" applyBorder="1" applyAlignment="1">
      <alignment vertical="center"/>
    </xf>
    <xf numFmtId="164" fontId="6" fillId="0" borderId="25" xfId="0" applyNumberFormat="1" applyFont="1" applyBorder="1" applyAlignment="1">
      <alignment vertical="center"/>
    </xf>
    <xf numFmtId="0" fontId="6" fillId="0" borderId="33" xfId="0" applyFont="1" applyBorder="1" applyAlignment="1" applyProtection="1">
      <alignment horizontal="left" vertical="center"/>
      <protection locked="0"/>
    </xf>
    <xf numFmtId="0" fontId="6" fillId="0" borderId="89" xfId="0" applyFont="1" applyBorder="1" applyAlignment="1" applyProtection="1">
      <alignment vertical="center"/>
      <protection locked="0"/>
    </xf>
    <xf numFmtId="164" fontId="6" fillId="0" borderId="89" xfId="0" applyNumberFormat="1" applyFont="1" applyBorder="1" applyAlignment="1" applyProtection="1">
      <alignment vertical="center"/>
      <protection locked="0"/>
    </xf>
    <xf numFmtId="0" fontId="3" fillId="4" borderId="29" xfId="0" applyFont="1" applyFill="1" applyBorder="1"/>
    <xf numFmtId="0" fontId="0" fillId="4" borderId="31" xfId="0" applyFill="1" applyBorder="1"/>
    <xf numFmtId="0" fontId="0" fillId="4" borderId="32" xfId="0" applyFill="1" applyBorder="1"/>
    <xf numFmtId="0" fontId="0" fillId="0" borderId="33" xfId="0" applyBorder="1"/>
    <xf numFmtId="9" fontId="0" fillId="0" borderId="34" xfId="11" applyFont="1" applyBorder="1"/>
    <xf numFmtId="0" fontId="11" fillId="0" borderId="33" xfId="0" applyFont="1" applyBorder="1"/>
    <xf numFmtId="4" fontId="6" fillId="0" borderId="9" xfId="0" applyNumberFormat="1" applyFont="1" applyBorder="1" applyAlignment="1">
      <alignment vertical="center"/>
    </xf>
    <xf numFmtId="164" fontId="6" fillId="0" borderId="90" xfId="2" applyNumberFormat="1" applyFont="1" applyBorder="1" applyAlignment="1" applyProtection="1">
      <alignment vertical="center"/>
      <protection locked="0"/>
    </xf>
    <xf numFmtId="166" fontId="0" fillId="0" borderId="3" xfId="2" applyNumberFormat="1" applyFont="1" applyBorder="1"/>
    <xf numFmtId="166" fontId="0" fillId="0" borderId="3" xfId="0" applyNumberFormat="1" applyBorder="1"/>
    <xf numFmtId="166" fontId="0" fillId="0" borderId="34" xfId="0" applyNumberFormat="1" applyBorder="1"/>
    <xf numFmtId="0" fontId="11" fillId="0" borderId="41" xfId="0" applyFont="1" applyBorder="1"/>
    <xf numFmtId="166" fontId="0" fillId="0" borderId="8" xfId="0" applyNumberFormat="1" applyBorder="1"/>
    <xf numFmtId="166" fontId="1" fillId="0" borderId="3" xfId="2" applyNumberFormat="1" applyFont="1" applyBorder="1"/>
    <xf numFmtId="166" fontId="1" fillId="0" borderId="43" xfId="2" applyNumberFormat="1" applyFont="1" applyBorder="1"/>
    <xf numFmtId="166" fontId="1" fillId="0" borderId="3" xfId="0" applyNumberFormat="1" applyFont="1" applyBorder="1"/>
    <xf numFmtId="166" fontId="1" fillId="0" borderId="43" xfId="0" applyNumberFormat="1" applyFont="1" applyBorder="1"/>
    <xf numFmtId="166" fontId="1" fillId="0" borderId="3" xfId="2" applyNumberFormat="1" applyFont="1" applyBorder="1" applyAlignment="1" applyProtection="1">
      <alignment vertical="center"/>
      <protection locked="0"/>
    </xf>
    <xf numFmtId="166" fontId="0" fillId="0" borderId="43" xfId="2" applyNumberFormat="1" applyFont="1" applyBorder="1"/>
    <xf numFmtId="166" fontId="0" fillId="0" borderId="43" xfId="0" applyNumberFormat="1" applyBorder="1"/>
    <xf numFmtId="166" fontId="0" fillId="0" borderId="91" xfId="0" applyNumberFormat="1" applyBorder="1"/>
    <xf numFmtId="166" fontId="0" fillId="0" borderId="34" xfId="2" applyNumberFormat="1" applyFont="1" applyBorder="1"/>
    <xf numFmtId="166" fontId="0" fillId="0" borderId="35" xfId="2" applyNumberFormat="1" applyFont="1" applyBorder="1"/>
    <xf numFmtId="0" fontId="7" fillId="0" borderId="3" xfId="0" applyFont="1" applyBorder="1" applyAlignment="1" applyProtection="1">
      <alignment horizontal="left" vertical="center"/>
      <protection locked="0"/>
    </xf>
    <xf numFmtId="164" fontId="6" fillId="0" borderId="60" xfId="0" applyNumberFormat="1" applyFont="1" applyBorder="1" applyAlignment="1">
      <alignment vertical="center"/>
    </xf>
    <xf numFmtId="7" fontId="6" fillId="0" borderId="45" xfId="2" applyNumberFormat="1" applyFont="1" applyBorder="1" applyAlignment="1" applyProtection="1">
      <alignment vertical="center"/>
      <protection locked="0"/>
    </xf>
    <xf numFmtId="49" fontId="15" fillId="0" borderId="0" xfId="0" applyNumberFormat="1" applyFont="1" applyAlignment="1">
      <alignment vertical="center" wrapText="1" readingOrder="1"/>
    </xf>
    <xf numFmtId="49" fontId="18" fillId="0" borderId="0" xfId="0" applyNumberFormat="1" applyFont="1" applyAlignment="1">
      <alignment vertical="center" wrapText="1" readingOrder="1"/>
    </xf>
    <xf numFmtId="49" fontId="17" fillId="0" borderId="0" xfId="0" applyNumberFormat="1" applyFont="1" applyAlignment="1">
      <alignment vertical="center" wrapText="1" readingOrder="1"/>
    </xf>
    <xf numFmtId="9" fontId="1" fillId="0" borderId="0" xfId="0" applyNumberFormat="1" applyFont="1"/>
    <xf numFmtId="0" fontId="1" fillId="0" borderId="41" xfId="0" applyFont="1" applyBorder="1"/>
    <xf numFmtId="164" fontId="21" fillId="0" borderId="3" xfId="2" applyNumberFormat="1" applyFont="1" applyBorder="1"/>
    <xf numFmtId="7" fontId="1" fillId="2" borderId="17" xfId="0" applyNumberFormat="1" applyFont="1" applyFill="1" applyBorder="1" applyAlignment="1">
      <alignment vertical="center"/>
    </xf>
    <xf numFmtId="0" fontId="1" fillId="2" borderId="17" xfId="0" applyFont="1" applyFill="1" applyBorder="1" applyAlignment="1">
      <alignment vertical="center"/>
    </xf>
    <xf numFmtId="1" fontId="0" fillId="2" borderId="43" xfId="0" applyNumberFormat="1" applyFill="1" applyBorder="1" applyAlignment="1">
      <alignment vertical="center"/>
    </xf>
    <xf numFmtId="164" fontId="1" fillId="2" borderId="43" xfId="0" applyNumberFormat="1" applyFont="1" applyFill="1" applyBorder="1" applyAlignment="1">
      <alignment vertical="center"/>
    </xf>
    <xf numFmtId="164" fontId="1" fillId="2" borderId="35" xfId="0" applyNumberFormat="1" applyFont="1" applyFill="1" applyBorder="1" applyAlignment="1">
      <alignment vertical="center"/>
    </xf>
    <xf numFmtId="39" fontId="6" fillId="0" borderId="9" xfId="0" applyNumberFormat="1" applyFont="1" applyBorder="1" applyAlignment="1" applyProtection="1">
      <alignment vertical="center"/>
      <protection locked="0"/>
    </xf>
    <xf numFmtId="39" fontId="6" fillId="0" borderId="45" xfId="2" applyNumberFormat="1" applyFont="1" applyBorder="1" applyAlignment="1" applyProtection="1">
      <alignment vertical="center"/>
      <protection locked="0"/>
    </xf>
    <xf numFmtId="39" fontId="6" fillId="0" borderId="28" xfId="0" applyNumberFormat="1" applyFont="1" applyBorder="1" applyAlignment="1">
      <alignment vertical="center"/>
    </xf>
    <xf numFmtId="39" fontId="6" fillId="0" borderId="43" xfId="2" applyNumberFormat="1" applyFont="1" applyBorder="1" applyAlignment="1" applyProtection="1">
      <alignment vertical="center"/>
      <protection locked="0"/>
    </xf>
    <xf numFmtId="0" fontId="0" fillId="0" borderId="47" xfId="0" applyBorder="1" applyAlignment="1">
      <alignment vertical="center"/>
    </xf>
    <xf numFmtId="7" fontId="0" fillId="2" borderId="0" xfId="0" applyNumberFormat="1" applyFill="1" applyAlignment="1">
      <alignment vertical="center"/>
    </xf>
  </cellXfs>
  <cellStyles count="13">
    <cellStyle name="Comma0" xfId="1" xr:uid="{00000000-0005-0000-0000-000000000000}"/>
    <cellStyle name="Currency" xfId="2" builtinId="4"/>
    <cellStyle name="Currency_My Budgets" xfId="3" xr:uid="{00000000-0005-0000-0000-000002000000}"/>
    <cellStyle name="Currency0" xfId="4" xr:uid="{00000000-0005-0000-0000-000003000000}"/>
    <cellStyle name="Date" xfId="5" xr:uid="{00000000-0005-0000-0000-000004000000}"/>
    <cellStyle name="Fixed" xfId="6" xr:uid="{00000000-0005-0000-0000-000005000000}"/>
    <cellStyle name="Heading 1" xfId="7" builtinId="16" customBuiltin="1"/>
    <cellStyle name="Heading 2" xfId="8" builtinId="17" customBuiltin="1"/>
    <cellStyle name="Hyperlink" xfId="9" builtinId="8"/>
    <cellStyle name="Normal" xfId="0" builtinId="0"/>
    <cellStyle name="Normal_My Budgets" xfId="10" xr:uid="{00000000-0005-0000-0000-00000A000000}"/>
    <cellStyle name="Percent" xfId="11" builtinId="5"/>
    <cellStyle name="Total" xfId="12"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Cost Per Acre 2024</a:t>
            </a:r>
          </a:p>
        </c:rich>
      </c:tx>
      <c:overlay val="0"/>
      <c:spPr>
        <a:noFill/>
        <a:ln w="25400">
          <a:noFill/>
        </a:ln>
      </c:spPr>
    </c:title>
    <c:autoTitleDeleted val="0"/>
    <c:plotArea>
      <c:layout/>
      <c:barChart>
        <c:barDir val="col"/>
        <c:grouping val="clustered"/>
        <c:varyColors val="0"/>
        <c:ser>
          <c:idx val="0"/>
          <c:order val="0"/>
          <c:tx>
            <c:strRef>
              <c:f>HISTORICAL!$A$47</c:f>
              <c:strCache>
                <c:ptCount val="1"/>
                <c:pt idx="0">
                  <c:v>2024</c:v>
                </c:pt>
              </c:strCache>
            </c:strRef>
          </c:tx>
          <c:spPr>
            <a:solidFill>
              <a:srgbClr val="4F81BD"/>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HISTORICAL!$B$45:$F$45</c:f>
              <c:strCache>
                <c:ptCount val="5"/>
                <c:pt idx="0">
                  <c:v>Corn - No Till</c:v>
                </c:pt>
                <c:pt idx="1">
                  <c:v>Corn - Conventional</c:v>
                </c:pt>
                <c:pt idx="2">
                  <c:v>Soybeans</c:v>
                </c:pt>
                <c:pt idx="3">
                  <c:v>Wheat</c:v>
                </c:pt>
                <c:pt idx="4">
                  <c:v>Wheat/Beans</c:v>
                </c:pt>
              </c:strCache>
            </c:strRef>
          </c:cat>
          <c:val>
            <c:numRef>
              <c:f>HISTORICAL!$B$47:$F$47</c:f>
              <c:numCache>
                <c:formatCode>"$"#,##0</c:formatCode>
                <c:ptCount val="5"/>
                <c:pt idx="0">
                  <c:v>689.63628749999998</c:v>
                </c:pt>
                <c:pt idx="1">
                  <c:v>748.85390624999991</c:v>
                </c:pt>
                <c:pt idx="2">
                  <c:v>409.86986499999995</c:v>
                </c:pt>
                <c:pt idx="3">
                  <c:v>514.09368749999999</c:v>
                </c:pt>
                <c:pt idx="4">
                  <c:v>752.05709249999995</c:v>
                </c:pt>
              </c:numCache>
            </c:numRef>
          </c:val>
          <c:extLst>
            <c:ext xmlns:c16="http://schemas.microsoft.com/office/drawing/2014/chart" uri="{C3380CC4-5D6E-409C-BE32-E72D297353CC}">
              <c16:uniqueId val="{00000000-5B28-4896-B43B-AC3F4E472B5B}"/>
            </c:ext>
          </c:extLst>
        </c:ser>
        <c:dLbls>
          <c:showLegendKey val="0"/>
          <c:showVal val="0"/>
          <c:showCatName val="0"/>
          <c:showSerName val="0"/>
          <c:showPercent val="0"/>
          <c:showBubbleSize val="0"/>
        </c:dLbls>
        <c:gapWidth val="219"/>
        <c:overlap val="-27"/>
        <c:axId val="473428000"/>
        <c:axId val="1"/>
      </c:barChart>
      <c:catAx>
        <c:axId val="473428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42800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Cost per Acre 2007 - 2024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HISTORICAL!$A$3</c:f>
              <c:strCache>
                <c:ptCount val="1"/>
                <c:pt idx="0">
                  <c:v>2007</c:v>
                </c:pt>
              </c:strCache>
            </c:strRef>
          </c:tx>
          <c:spPr>
            <a:solidFill>
              <a:schemeClr val="accent1"/>
            </a:solidFill>
            <a:ln>
              <a:noFill/>
            </a:ln>
            <a:effectLst/>
          </c:spPr>
          <c:invertIfNegative val="0"/>
          <c:cat>
            <c:strRef>
              <c:f>HISTORICAL!$B$2:$F$2</c:f>
              <c:strCache>
                <c:ptCount val="5"/>
                <c:pt idx="0">
                  <c:v>Corn - No Till</c:v>
                </c:pt>
                <c:pt idx="1">
                  <c:v>Corn - Conventional</c:v>
                </c:pt>
                <c:pt idx="2">
                  <c:v>Soybeans RR</c:v>
                </c:pt>
                <c:pt idx="3">
                  <c:v>Wheat</c:v>
                </c:pt>
                <c:pt idx="4">
                  <c:v>Wheat/Beans</c:v>
                </c:pt>
              </c:strCache>
            </c:strRef>
          </c:cat>
          <c:val>
            <c:numRef>
              <c:f>HISTORICAL!$B$3:$F$3</c:f>
              <c:numCache>
                <c:formatCode>"$"#,##0</c:formatCode>
                <c:ptCount val="5"/>
                <c:pt idx="0">
                  <c:v>362.4</c:v>
                </c:pt>
                <c:pt idx="1">
                  <c:v>379.4</c:v>
                </c:pt>
                <c:pt idx="2">
                  <c:v>234.26</c:v>
                </c:pt>
                <c:pt idx="3">
                  <c:v>309.27</c:v>
                </c:pt>
                <c:pt idx="4">
                  <c:v>395.89</c:v>
                </c:pt>
              </c:numCache>
            </c:numRef>
          </c:val>
          <c:extLst>
            <c:ext xmlns:c16="http://schemas.microsoft.com/office/drawing/2014/chart" uri="{C3380CC4-5D6E-409C-BE32-E72D297353CC}">
              <c16:uniqueId val="{00000000-3B1B-4A6B-BE9A-B1AE1570E010}"/>
            </c:ext>
          </c:extLst>
        </c:ser>
        <c:ser>
          <c:idx val="1"/>
          <c:order val="1"/>
          <c:tx>
            <c:strRef>
              <c:f>HISTORICAL!$A$4</c:f>
              <c:strCache>
                <c:ptCount val="1"/>
                <c:pt idx="0">
                  <c:v>2008</c:v>
                </c:pt>
              </c:strCache>
            </c:strRef>
          </c:tx>
          <c:spPr>
            <a:solidFill>
              <a:schemeClr val="accent2"/>
            </a:solidFill>
            <a:ln>
              <a:noFill/>
            </a:ln>
            <a:effectLst/>
          </c:spPr>
          <c:invertIfNegative val="0"/>
          <c:cat>
            <c:strRef>
              <c:f>HISTORICAL!$B$2:$F$2</c:f>
              <c:strCache>
                <c:ptCount val="5"/>
                <c:pt idx="0">
                  <c:v>Corn - No Till</c:v>
                </c:pt>
                <c:pt idx="1">
                  <c:v>Corn - Conventional</c:v>
                </c:pt>
                <c:pt idx="2">
                  <c:v>Soybeans RR</c:v>
                </c:pt>
                <c:pt idx="3">
                  <c:v>Wheat</c:v>
                </c:pt>
                <c:pt idx="4">
                  <c:v>Wheat/Beans</c:v>
                </c:pt>
              </c:strCache>
            </c:strRef>
          </c:cat>
          <c:val>
            <c:numRef>
              <c:f>HISTORICAL!$B$4:$F$4</c:f>
              <c:numCache>
                <c:formatCode>"$"#,##0</c:formatCode>
                <c:ptCount val="5"/>
                <c:pt idx="0">
                  <c:v>470.72</c:v>
                </c:pt>
                <c:pt idx="1">
                  <c:v>515.34</c:v>
                </c:pt>
                <c:pt idx="2">
                  <c:v>307.12</c:v>
                </c:pt>
                <c:pt idx="3">
                  <c:v>390.14</c:v>
                </c:pt>
                <c:pt idx="4">
                  <c:v>562.34</c:v>
                </c:pt>
              </c:numCache>
            </c:numRef>
          </c:val>
          <c:extLst>
            <c:ext xmlns:c16="http://schemas.microsoft.com/office/drawing/2014/chart" uri="{C3380CC4-5D6E-409C-BE32-E72D297353CC}">
              <c16:uniqueId val="{00000003-1B69-443B-BD77-772155F9CA19}"/>
            </c:ext>
          </c:extLst>
        </c:ser>
        <c:ser>
          <c:idx val="2"/>
          <c:order val="2"/>
          <c:tx>
            <c:strRef>
              <c:f>HISTORICAL!$A$5</c:f>
              <c:strCache>
                <c:ptCount val="1"/>
                <c:pt idx="0">
                  <c:v>2009</c:v>
                </c:pt>
              </c:strCache>
            </c:strRef>
          </c:tx>
          <c:spPr>
            <a:solidFill>
              <a:schemeClr val="accent3"/>
            </a:solidFill>
            <a:ln>
              <a:noFill/>
            </a:ln>
            <a:effectLst/>
          </c:spPr>
          <c:invertIfNegative val="0"/>
          <c:cat>
            <c:strRef>
              <c:f>HISTORICAL!$B$2:$F$2</c:f>
              <c:strCache>
                <c:ptCount val="5"/>
                <c:pt idx="0">
                  <c:v>Corn - No Till</c:v>
                </c:pt>
                <c:pt idx="1">
                  <c:v>Corn - Conventional</c:v>
                </c:pt>
                <c:pt idx="2">
                  <c:v>Soybeans RR</c:v>
                </c:pt>
                <c:pt idx="3">
                  <c:v>Wheat</c:v>
                </c:pt>
                <c:pt idx="4">
                  <c:v>Wheat/Beans</c:v>
                </c:pt>
              </c:strCache>
            </c:strRef>
          </c:cat>
          <c:val>
            <c:numRef>
              <c:f>HISTORICAL!$B$5:$F$5</c:f>
              <c:numCache>
                <c:formatCode>"$"#,##0</c:formatCode>
                <c:ptCount val="5"/>
                <c:pt idx="0">
                  <c:v>521.49</c:v>
                </c:pt>
                <c:pt idx="1">
                  <c:v>539.80999999999995</c:v>
                </c:pt>
                <c:pt idx="2">
                  <c:v>410.69</c:v>
                </c:pt>
                <c:pt idx="3">
                  <c:v>406.2</c:v>
                </c:pt>
                <c:pt idx="4">
                  <c:v>630.51</c:v>
                </c:pt>
              </c:numCache>
            </c:numRef>
          </c:val>
          <c:extLst>
            <c:ext xmlns:c16="http://schemas.microsoft.com/office/drawing/2014/chart" uri="{C3380CC4-5D6E-409C-BE32-E72D297353CC}">
              <c16:uniqueId val="{00000004-1B69-443B-BD77-772155F9CA19}"/>
            </c:ext>
          </c:extLst>
        </c:ser>
        <c:ser>
          <c:idx val="3"/>
          <c:order val="3"/>
          <c:tx>
            <c:strRef>
              <c:f>HISTORICAL!$A$6</c:f>
              <c:strCache>
                <c:ptCount val="1"/>
                <c:pt idx="0">
                  <c:v>2010</c:v>
                </c:pt>
              </c:strCache>
            </c:strRef>
          </c:tx>
          <c:spPr>
            <a:solidFill>
              <a:schemeClr val="accent4"/>
            </a:solidFill>
            <a:ln>
              <a:noFill/>
            </a:ln>
            <a:effectLst/>
          </c:spPr>
          <c:invertIfNegative val="0"/>
          <c:cat>
            <c:strRef>
              <c:f>HISTORICAL!$B$2:$F$2</c:f>
              <c:strCache>
                <c:ptCount val="5"/>
                <c:pt idx="0">
                  <c:v>Corn - No Till</c:v>
                </c:pt>
                <c:pt idx="1">
                  <c:v>Corn - Conventional</c:v>
                </c:pt>
                <c:pt idx="2">
                  <c:v>Soybeans RR</c:v>
                </c:pt>
                <c:pt idx="3">
                  <c:v>Wheat</c:v>
                </c:pt>
                <c:pt idx="4">
                  <c:v>Wheat/Beans</c:v>
                </c:pt>
              </c:strCache>
            </c:strRef>
          </c:cat>
          <c:val>
            <c:numRef>
              <c:f>HISTORICAL!$B$6:$F$6</c:f>
              <c:numCache>
                <c:formatCode>"$"#,##0</c:formatCode>
                <c:ptCount val="5"/>
                <c:pt idx="0">
                  <c:v>525.26</c:v>
                </c:pt>
                <c:pt idx="1">
                  <c:v>530.09</c:v>
                </c:pt>
                <c:pt idx="2">
                  <c:v>405.77</c:v>
                </c:pt>
                <c:pt idx="3">
                  <c:v>407.26</c:v>
                </c:pt>
                <c:pt idx="4">
                  <c:v>640.6</c:v>
                </c:pt>
              </c:numCache>
            </c:numRef>
          </c:val>
          <c:extLst>
            <c:ext xmlns:c16="http://schemas.microsoft.com/office/drawing/2014/chart" uri="{C3380CC4-5D6E-409C-BE32-E72D297353CC}">
              <c16:uniqueId val="{00000005-1B69-443B-BD77-772155F9CA19}"/>
            </c:ext>
          </c:extLst>
        </c:ser>
        <c:ser>
          <c:idx val="4"/>
          <c:order val="4"/>
          <c:tx>
            <c:strRef>
              <c:f>HISTORICAL!$A$7</c:f>
              <c:strCache>
                <c:ptCount val="1"/>
                <c:pt idx="0">
                  <c:v>2011</c:v>
                </c:pt>
              </c:strCache>
            </c:strRef>
          </c:tx>
          <c:spPr>
            <a:solidFill>
              <a:schemeClr val="accent5"/>
            </a:solidFill>
            <a:ln>
              <a:noFill/>
            </a:ln>
            <a:effectLst/>
          </c:spPr>
          <c:invertIfNegative val="0"/>
          <c:cat>
            <c:strRef>
              <c:f>HISTORICAL!$B$2:$F$2</c:f>
              <c:strCache>
                <c:ptCount val="5"/>
                <c:pt idx="0">
                  <c:v>Corn - No Till</c:v>
                </c:pt>
                <c:pt idx="1">
                  <c:v>Corn - Conventional</c:v>
                </c:pt>
                <c:pt idx="2">
                  <c:v>Soybeans RR</c:v>
                </c:pt>
                <c:pt idx="3">
                  <c:v>Wheat</c:v>
                </c:pt>
                <c:pt idx="4">
                  <c:v>Wheat/Beans</c:v>
                </c:pt>
              </c:strCache>
            </c:strRef>
          </c:cat>
          <c:val>
            <c:numRef>
              <c:f>HISTORICAL!$B$7:$F$7</c:f>
              <c:numCache>
                <c:formatCode>"$"#,##0</c:formatCode>
                <c:ptCount val="5"/>
                <c:pt idx="0">
                  <c:v>568.66</c:v>
                </c:pt>
                <c:pt idx="1">
                  <c:v>569.32000000000005</c:v>
                </c:pt>
                <c:pt idx="2">
                  <c:v>348.06</c:v>
                </c:pt>
                <c:pt idx="3">
                  <c:v>436.75</c:v>
                </c:pt>
                <c:pt idx="4">
                  <c:v>653.83000000000004</c:v>
                </c:pt>
              </c:numCache>
            </c:numRef>
          </c:val>
          <c:extLst>
            <c:ext xmlns:c16="http://schemas.microsoft.com/office/drawing/2014/chart" uri="{C3380CC4-5D6E-409C-BE32-E72D297353CC}">
              <c16:uniqueId val="{00000006-1B69-443B-BD77-772155F9CA19}"/>
            </c:ext>
          </c:extLst>
        </c:ser>
        <c:ser>
          <c:idx val="5"/>
          <c:order val="5"/>
          <c:tx>
            <c:strRef>
              <c:f>HISTORICAL!$A$8</c:f>
              <c:strCache>
                <c:ptCount val="1"/>
                <c:pt idx="0">
                  <c:v>2012</c:v>
                </c:pt>
              </c:strCache>
            </c:strRef>
          </c:tx>
          <c:spPr>
            <a:solidFill>
              <a:schemeClr val="accent6"/>
            </a:solidFill>
            <a:ln>
              <a:noFill/>
            </a:ln>
            <a:effectLst/>
          </c:spPr>
          <c:invertIfNegative val="0"/>
          <c:cat>
            <c:strRef>
              <c:f>HISTORICAL!$B$2:$F$2</c:f>
              <c:strCache>
                <c:ptCount val="5"/>
                <c:pt idx="0">
                  <c:v>Corn - No Till</c:v>
                </c:pt>
                <c:pt idx="1">
                  <c:v>Corn - Conventional</c:v>
                </c:pt>
                <c:pt idx="2">
                  <c:v>Soybeans RR</c:v>
                </c:pt>
                <c:pt idx="3">
                  <c:v>Wheat</c:v>
                </c:pt>
                <c:pt idx="4">
                  <c:v>Wheat/Beans</c:v>
                </c:pt>
              </c:strCache>
            </c:strRef>
          </c:cat>
          <c:val>
            <c:numRef>
              <c:f>HISTORICAL!$B$8:$F$8</c:f>
              <c:numCache>
                <c:formatCode>"$"#,##0</c:formatCode>
                <c:ptCount val="5"/>
                <c:pt idx="0">
                  <c:v>572.54266250000001</c:v>
                </c:pt>
                <c:pt idx="1">
                  <c:v>573.20986249999999</c:v>
                </c:pt>
                <c:pt idx="2">
                  <c:v>355.68967500000008</c:v>
                </c:pt>
                <c:pt idx="3">
                  <c:v>433.18680625000002</c:v>
                </c:pt>
                <c:pt idx="4">
                  <c:v>655.56028124999989</c:v>
                </c:pt>
              </c:numCache>
            </c:numRef>
          </c:val>
          <c:extLst>
            <c:ext xmlns:c16="http://schemas.microsoft.com/office/drawing/2014/chart" uri="{C3380CC4-5D6E-409C-BE32-E72D297353CC}">
              <c16:uniqueId val="{00000007-1B69-443B-BD77-772155F9CA19}"/>
            </c:ext>
          </c:extLst>
        </c:ser>
        <c:ser>
          <c:idx val="6"/>
          <c:order val="6"/>
          <c:tx>
            <c:strRef>
              <c:f>HISTORICAL!$A$9</c:f>
              <c:strCache>
                <c:ptCount val="1"/>
                <c:pt idx="0">
                  <c:v>2013</c:v>
                </c:pt>
              </c:strCache>
            </c:strRef>
          </c:tx>
          <c:spPr>
            <a:solidFill>
              <a:schemeClr val="accent1">
                <a:lumMod val="60000"/>
              </a:schemeClr>
            </a:solidFill>
            <a:ln>
              <a:noFill/>
            </a:ln>
            <a:effectLst/>
          </c:spPr>
          <c:invertIfNegative val="0"/>
          <c:cat>
            <c:strRef>
              <c:f>HISTORICAL!$B$2:$F$2</c:f>
              <c:strCache>
                <c:ptCount val="5"/>
                <c:pt idx="0">
                  <c:v>Corn - No Till</c:v>
                </c:pt>
                <c:pt idx="1">
                  <c:v>Corn - Conventional</c:v>
                </c:pt>
                <c:pt idx="2">
                  <c:v>Soybeans RR</c:v>
                </c:pt>
                <c:pt idx="3">
                  <c:v>Wheat</c:v>
                </c:pt>
                <c:pt idx="4">
                  <c:v>Wheat/Beans</c:v>
                </c:pt>
              </c:strCache>
            </c:strRef>
          </c:cat>
          <c:val>
            <c:numRef>
              <c:f>HISTORICAL!$B$9:$F$9</c:f>
              <c:numCache>
                <c:formatCode>"$"#,##0</c:formatCode>
                <c:ptCount val="5"/>
                <c:pt idx="0">
                  <c:v>552.86280000000011</c:v>
                </c:pt>
                <c:pt idx="1">
                  <c:v>588.64139999999998</c:v>
                </c:pt>
                <c:pt idx="2">
                  <c:v>350.10432500000002</c:v>
                </c:pt>
                <c:pt idx="3">
                  <c:v>442.30940625000005</c:v>
                </c:pt>
                <c:pt idx="4">
                  <c:v>669.60018124999999</c:v>
                </c:pt>
              </c:numCache>
            </c:numRef>
          </c:val>
          <c:extLst>
            <c:ext xmlns:c16="http://schemas.microsoft.com/office/drawing/2014/chart" uri="{C3380CC4-5D6E-409C-BE32-E72D297353CC}">
              <c16:uniqueId val="{00000008-1B69-443B-BD77-772155F9CA19}"/>
            </c:ext>
          </c:extLst>
        </c:ser>
        <c:ser>
          <c:idx val="7"/>
          <c:order val="7"/>
          <c:tx>
            <c:strRef>
              <c:f>HISTORICAL!$A$10</c:f>
              <c:strCache>
                <c:ptCount val="1"/>
                <c:pt idx="0">
                  <c:v>2014</c:v>
                </c:pt>
              </c:strCache>
            </c:strRef>
          </c:tx>
          <c:spPr>
            <a:solidFill>
              <a:schemeClr val="accent2">
                <a:lumMod val="60000"/>
              </a:schemeClr>
            </a:solidFill>
            <a:ln>
              <a:noFill/>
            </a:ln>
            <a:effectLst/>
          </c:spPr>
          <c:invertIfNegative val="0"/>
          <c:cat>
            <c:strRef>
              <c:f>HISTORICAL!$B$2:$F$2</c:f>
              <c:strCache>
                <c:ptCount val="5"/>
                <c:pt idx="0">
                  <c:v>Corn - No Till</c:v>
                </c:pt>
                <c:pt idx="1">
                  <c:v>Corn - Conventional</c:v>
                </c:pt>
                <c:pt idx="2">
                  <c:v>Soybeans RR</c:v>
                </c:pt>
                <c:pt idx="3">
                  <c:v>Wheat</c:v>
                </c:pt>
                <c:pt idx="4">
                  <c:v>Wheat/Beans</c:v>
                </c:pt>
              </c:strCache>
            </c:strRef>
          </c:cat>
          <c:val>
            <c:numRef>
              <c:f>HISTORICAL!$B$10:$F$10</c:f>
              <c:numCache>
                <c:formatCode>"$"#,##0</c:formatCode>
                <c:ptCount val="5"/>
                <c:pt idx="0">
                  <c:v>506.66</c:v>
                </c:pt>
                <c:pt idx="1">
                  <c:v>545.5249</c:v>
                </c:pt>
                <c:pt idx="2">
                  <c:v>364.77342499999997</c:v>
                </c:pt>
                <c:pt idx="3">
                  <c:v>427.34755624999997</c:v>
                </c:pt>
                <c:pt idx="4">
                  <c:v>662.16630625000005</c:v>
                </c:pt>
              </c:numCache>
            </c:numRef>
          </c:val>
          <c:extLst>
            <c:ext xmlns:c16="http://schemas.microsoft.com/office/drawing/2014/chart" uri="{C3380CC4-5D6E-409C-BE32-E72D297353CC}">
              <c16:uniqueId val="{00000009-1B69-443B-BD77-772155F9CA19}"/>
            </c:ext>
          </c:extLst>
        </c:ser>
        <c:ser>
          <c:idx val="8"/>
          <c:order val="8"/>
          <c:tx>
            <c:strRef>
              <c:f>HISTORICAL!$A$11</c:f>
              <c:strCache>
                <c:ptCount val="1"/>
                <c:pt idx="0">
                  <c:v>2015</c:v>
                </c:pt>
              </c:strCache>
            </c:strRef>
          </c:tx>
          <c:spPr>
            <a:solidFill>
              <a:schemeClr val="accent3">
                <a:lumMod val="60000"/>
              </a:schemeClr>
            </a:solidFill>
            <a:ln>
              <a:noFill/>
            </a:ln>
            <a:effectLst/>
          </c:spPr>
          <c:invertIfNegative val="0"/>
          <c:cat>
            <c:strRef>
              <c:f>HISTORICAL!$B$2:$F$2</c:f>
              <c:strCache>
                <c:ptCount val="5"/>
                <c:pt idx="0">
                  <c:v>Corn - No Till</c:v>
                </c:pt>
                <c:pt idx="1">
                  <c:v>Corn - Conventional</c:v>
                </c:pt>
                <c:pt idx="2">
                  <c:v>Soybeans RR</c:v>
                </c:pt>
                <c:pt idx="3">
                  <c:v>Wheat</c:v>
                </c:pt>
                <c:pt idx="4">
                  <c:v>Wheat/Beans</c:v>
                </c:pt>
              </c:strCache>
            </c:strRef>
          </c:cat>
          <c:val>
            <c:numRef>
              <c:f>HISTORICAL!$B$11:$F$11</c:f>
              <c:numCache>
                <c:formatCode>"$"#,##0</c:formatCode>
                <c:ptCount val="5"/>
                <c:pt idx="0">
                  <c:v>575.5</c:v>
                </c:pt>
                <c:pt idx="1">
                  <c:v>576.73</c:v>
                </c:pt>
                <c:pt idx="2">
                  <c:v>357.51139999999998</c:v>
                </c:pt>
                <c:pt idx="3">
                  <c:v>439.52135625</c:v>
                </c:pt>
                <c:pt idx="4">
                  <c:v>659.7332312499999</c:v>
                </c:pt>
              </c:numCache>
            </c:numRef>
          </c:val>
          <c:extLst>
            <c:ext xmlns:c16="http://schemas.microsoft.com/office/drawing/2014/chart" uri="{C3380CC4-5D6E-409C-BE32-E72D297353CC}">
              <c16:uniqueId val="{0000000A-1B69-443B-BD77-772155F9CA19}"/>
            </c:ext>
          </c:extLst>
        </c:ser>
        <c:ser>
          <c:idx val="9"/>
          <c:order val="9"/>
          <c:tx>
            <c:strRef>
              <c:f>HISTORICAL!$A$12</c:f>
              <c:strCache>
                <c:ptCount val="1"/>
                <c:pt idx="0">
                  <c:v>2016</c:v>
                </c:pt>
              </c:strCache>
            </c:strRef>
          </c:tx>
          <c:spPr>
            <a:solidFill>
              <a:schemeClr val="accent4">
                <a:lumMod val="60000"/>
              </a:schemeClr>
            </a:solidFill>
            <a:ln>
              <a:noFill/>
            </a:ln>
            <a:effectLst/>
          </c:spPr>
          <c:invertIfNegative val="0"/>
          <c:cat>
            <c:strRef>
              <c:f>HISTORICAL!$B$2:$F$2</c:f>
              <c:strCache>
                <c:ptCount val="5"/>
                <c:pt idx="0">
                  <c:v>Corn - No Till</c:v>
                </c:pt>
                <c:pt idx="1">
                  <c:v>Corn - Conventional</c:v>
                </c:pt>
                <c:pt idx="2">
                  <c:v>Soybeans RR</c:v>
                </c:pt>
                <c:pt idx="3">
                  <c:v>Wheat</c:v>
                </c:pt>
                <c:pt idx="4">
                  <c:v>Wheat/Beans</c:v>
                </c:pt>
              </c:strCache>
            </c:strRef>
          </c:cat>
          <c:val>
            <c:numRef>
              <c:f>HISTORICAL!$B$12:$F$12</c:f>
              <c:numCache>
                <c:formatCode>"$"#,##0</c:formatCode>
                <c:ptCount val="5"/>
                <c:pt idx="0">
                  <c:v>552.32000000000005</c:v>
                </c:pt>
                <c:pt idx="1">
                  <c:v>598.86</c:v>
                </c:pt>
                <c:pt idx="2">
                  <c:v>364.95</c:v>
                </c:pt>
                <c:pt idx="3">
                  <c:v>418.12</c:v>
                </c:pt>
                <c:pt idx="4">
                  <c:v>649.03</c:v>
                </c:pt>
              </c:numCache>
            </c:numRef>
          </c:val>
          <c:extLst>
            <c:ext xmlns:c16="http://schemas.microsoft.com/office/drawing/2014/chart" uri="{C3380CC4-5D6E-409C-BE32-E72D297353CC}">
              <c16:uniqueId val="{0000000B-1B69-443B-BD77-772155F9CA19}"/>
            </c:ext>
          </c:extLst>
        </c:ser>
        <c:ser>
          <c:idx val="10"/>
          <c:order val="10"/>
          <c:tx>
            <c:strRef>
              <c:f>HISTORICAL!$A$13</c:f>
              <c:strCache>
                <c:ptCount val="1"/>
                <c:pt idx="0">
                  <c:v>2017</c:v>
                </c:pt>
              </c:strCache>
            </c:strRef>
          </c:tx>
          <c:spPr>
            <a:solidFill>
              <a:schemeClr val="accent5">
                <a:lumMod val="60000"/>
              </a:schemeClr>
            </a:solidFill>
            <a:ln>
              <a:noFill/>
            </a:ln>
            <a:effectLst/>
          </c:spPr>
          <c:invertIfNegative val="0"/>
          <c:cat>
            <c:strRef>
              <c:f>HISTORICAL!$B$2:$F$2</c:f>
              <c:strCache>
                <c:ptCount val="5"/>
                <c:pt idx="0">
                  <c:v>Corn - No Till</c:v>
                </c:pt>
                <c:pt idx="1">
                  <c:v>Corn - Conventional</c:v>
                </c:pt>
                <c:pt idx="2">
                  <c:v>Soybeans RR</c:v>
                </c:pt>
                <c:pt idx="3">
                  <c:v>Wheat</c:v>
                </c:pt>
                <c:pt idx="4">
                  <c:v>Wheat/Beans</c:v>
                </c:pt>
              </c:strCache>
            </c:strRef>
          </c:cat>
          <c:val>
            <c:numRef>
              <c:f>HISTORICAL!$B$13:$F$13</c:f>
              <c:numCache>
                <c:formatCode>"$"#,##0</c:formatCode>
                <c:ptCount val="5"/>
                <c:pt idx="0">
                  <c:v>566.37</c:v>
                </c:pt>
                <c:pt idx="1">
                  <c:v>582.01</c:v>
                </c:pt>
                <c:pt idx="2">
                  <c:v>358.25</c:v>
                </c:pt>
                <c:pt idx="3">
                  <c:v>456.78</c:v>
                </c:pt>
                <c:pt idx="4">
                  <c:v>671.8</c:v>
                </c:pt>
              </c:numCache>
            </c:numRef>
          </c:val>
          <c:extLst>
            <c:ext xmlns:c16="http://schemas.microsoft.com/office/drawing/2014/chart" uri="{C3380CC4-5D6E-409C-BE32-E72D297353CC}">
              <c16:uniqueId val="{0000000C-1B69-443B-BD77-772155F9CA19}"/>
            </c:ext>
          </c:extLst>
        </c:ser>
        <c:ser>
          <c:idx val="11"/>
          <c:order val="11"/>
          <c:tx>
            <c:strRef>
              <c:f>HISTORICAL!$A$14</c:f>
              <c:strCache>
                <c:ptCount val="1"/>
                <c:pt idx="0">
                  <c:v>2018</c:v>
                </c:pt>
              </c:strCache>
            </c:strRef>
          </c:tx>
          <c:spPr>
            <a:solidFill>
              <a:schemeClr val="accent6">
                <a:lumMod val="60000"/>
              </a:schemeClr>
            </a:solidFill>
            <a:ln>
              <a:noFill/>
            </a:ln>
            <a:effectLst/>
          </c:spPr>
          <c:invertIfNegative val="0"/>
          <c:cat>
            <c:strRef>
              <c:f>HISTORICAL!$B$2:$F$2</c:f>
              <c:strCache>
                <c:ptCount val="5"/>
                <c:pt idx="0">
                  <c:v>Corn - No Till</c:v>
                </c:pt>
                <c:pt idx="1">
                  <c:v>Corn - Conventional</c:v>
                </c:pt>
                <c:pt idx="2">
                  <c:v>Soybeans RR</c:v>
                </c:pt>
                <c:pt idx="3">
                  <c:v>Wheat</c:v>
                </c:pt>
                <c:pt idx="4">
                  <c:v>Wheat/Beans</c:v>
                </c:pt>
              </c:strCache>
            </c:strRef>
          </c:cat>
          <c:val>
            <c:numRef>
              <c:f>HISTORICAL!$B$14:$F$14</c:f>
              <c:numCache>
                <c:formatCode>"$"#,##0</c:formatCode>
                <c:ptCount val="5"/>
                <c:pt idx="0">
                  <c:v>525.91</c:v>
                </c:pt>
                <c:pt idx="1">
                  <c:v>554.54999999999995</c:v>
                </c:pt>
                <c:pt idx="2">
                  <c:v>354.77</c:v>
                </c:pt>
                <c:pt idx="3">
                  <c:v>348.58</c:v>
                </c:pt>
                <c:pt idx="4">
                  <c:v>638.79</c:v>
                </c:pt>
              </c:numCache>
            </c:numRef>
          </c:val>
          <c:extLst>
            <c:ext xmlns:c16="http://schemas.microsoft.com/office/drawing/2014/chart" uri="{C3380CC4-5D6E-409C-BE32-E72D297353CC}">
              <c16:uniqueId val="{0000000D-1B69-443B-BD77-772155F9CA19}"/>
            </c:ext>
          </c:extLst>
        </c:ser>
        <c:ser>
          <c:idx val="12"/>
          <c:order val="12"/>
          <c:tx>
            <c:strRef>
              <c:f>HISTORICAL!$A$15</c:f>
              <c:strCache>
                <c:ptCount val="1"/>
                <c:pt idx="0">
                  <c:v>2019</c:v>
                </c:pt>
              </c:strCache>
            </c:strRef>
          </c:tx>
          <c:spPr>
            <a:solidFill>
              <a:schemeClr val="accent1">
                <a:lumMod val="80000"/>
                <a:lumOff val="20000"/>
              </a:schemeClr>
            </a:solidFill>
            <a:ln>
              <a:noFill/>
            </a:ln>
            <a:effectLst/>
          </c:spPr>
          <c:invertIfNegative val="0"/>
          <c:cat>
            <c:strRef>
              <c:f>HISTORICAL!$B$2:$F$2</c:f>
              <c:strCache>
                <c:ptCount val="5"/>
                <c:pt idx="0">
                  <c:v>Corn - No Till</c:v>
                </c:pt>
                <c:pt idx="1">
                  <c:v>Corn - Conventional</c:v>
                </c:pt>
                <c:pt idx="2">
                  <c:v>Soybeans RR</c:v>
                </c:pt>
                <c:pt idx="3">
                  <c:v>Wheat</c:v>
                </c:pt>
                <c:pt idx="4">
                  <c:v>Wheat/Beans</c:v>
                </c:pt>
              </c:strCache>
            </c:strRef>
          </c:cat>
          <c:val>
            <c:numRef>
              <c:f>HISTORICAL!$B$15:$F$15</c:f>
              <c:numCache>
                <c:formatCode>"$"#,##0</c:formatCode>
                <c:ptCount val="5"/>
                <c:pt idx="0">
                  <c:v>564.04999999999995</c:v>
                </c:pt>
                <c:pt idx="1">
                  <c:v>618.82000000000005</c:v>
                </c:pt>
                <c:pt idx="2">
                  <c:v>363.37</c:v>
                </c:pt>
                <c:pt idx="3">
                  <c:v>436.88</c:v>
                </c:pt>
                <c:pt idx="4">
                  <c:v>656.03</c:v>
                </c:pt>
              </c:numCache>
            </c:numRef>
          </c:val>
          <c:extLst>
            <c:ext xmlns:c16="http://schemas.microsoft.com/office/drawing/2014/chart" uri="{C3380CC4-5D6E-409C-BE32-E72D297353CC}">
              <c16:uniqueId val="{0000000E-1B69-443B-BD77-772155F9CA19}"/>
            </c:ext>
          </c:extLst>
        </c:ser>
        <c:ser>
          <c:idx val="13"/>
          <c:order val="13"/>
          <c:tx>
            <c:strRef>
              <c:f>HISTORICAL!$A$16</c:f>
              <c:strCache>
                <c:ptCount val="1"/>
                <c:pt idx="0">
                  <c:v>2020</c:v>
                </c:pt>
              </c:strCache>
            </c:strRef>
          </c:tx>
          <c:spPr>
            <a:solidFill>
              <a:schemeClr val="accent2">
                <a:lumMod val="80000"/>
                <a:lumOff val="20000"/>
              </a:schemeClr>
            </a:solidFill>
            <a:ln>
              <a:noFill/>
            </a:ln>
            <a:effectLst/>
          </c:spPr>
          <c:invertIfNegative val="0"/>
          <c:cat>
            <c:strRef>
              <c:f>HISTORICAL!$B$2:$F$2</c:f>
              <c:strCache>
                <c:ptCount val="5"/>
                <c:pt idx="0">
                  <c:v>Corn - No Till</c:v>
                </c:pt>
                <c:pt idx="1">
                  <c:v>Corn - Conventional</c:v>
                </c:pt>
                <c:pt idx="2">
                  <c:v>Soybeans RR</c:v>
                </c:pt>
                <c:pt idx="3">
                  <c:v>Wheat</c:v>
                </c:pt>
                <c:pt idx="4">
                  <c:v>Wheat/Beans</c:v>
                </c:pt>
              </c:strCache>
            </c:strRef>
          </c:cat>
          <c:val>
            <c:numRef>
              <c:f>HISTORICAL!$B$16:$F$16</c:f>
              <c:numCache>
                <c:formatCode>"$"#,##0</c:formatCode>
                <c:ptCount val="5"/>
                <c:pt idx="0">
                  <c:v>538</c:v>
                </c:pt>
                <c:pt idx="1">
                  <c:v>594</c:v>
                </c:pt>
                <c:pt idx="2">
                  <c:v>347</c:v>
                </c:pt>
                <c:pt idx="3">
                  <c:v>424</c:v>
                </c:pt>
                <c:pt idx="4">
                  <c:v>630.5</c:v>
                </c:pt>
              </c:numCache>
            </c:numRef>
          </c:val>
          <c:extLst>
            <c:ext xmlns:c16="http://schemas.microsoft.com/office/drawing/2014/chart" uri="{C3380CC4-5D6E-409C-BE32-E72D297353CC}">
              <c16:uniqueId val="{0000000F-1B69-443B-BD77-772155F9CA19}"/>
            </c:ext>
          </c:extLst>
        </c:ser>
        <c:ser>
          <c:idx val="14"/>
          <c:order val="14"/>
          <c:tx>
            <c:strRef>
              <c:f>HISTORICAL!$A$17</c:f>
              <c:strCache>
                <c:ptCount val="1"/>
                <c:pt idx="0">
                  <c:v>2021</c:v>
                </c:pt>
              </c:strCache>
            </c:strRef>
          </c:tx>
          <c:spPr>
            <a:solidFill>
              <a:schemeClr val="accent3">
                <a:lumMod val="80000"/>
                <a:lumOff val="20000"/>
              </a:schemeClr>
            </a:solidFill>
            <a:ln>
              <a:noFill/>
            </a:ln>
            <a:effectLst/>
          </c:spPr>
          <c:invertIfNegative val="0"/>
          <c:cat>
            <c:strRef>
              <c:f>HISTORICAL!$B$2:$F$2</c:f>
              <c:strCache>
                <c:ptCount val="5"/>
                <c:pt idx="0">
                  <c:v>Corn - No Till</c:v>
                </c:pt>
                <c:pt idx="1">
                  <c:v>Corn - Conventional</c:v>
                </c:pt>
                <c:pt idx="2">
                  <c:v>Soybeans RR</c:v>
                </c:pt>
                <c:pt idx="3">
                  <c:v>Wheat</c:v>
                </c:pt>
                <c:pt idx="4">
                  <c:v>Wheat/Beans</c:v>
                </c:pt>
              </c:strCache>
            </c:strRef>
          </c:cat>
          <c:val>
            <c:numRef>
              <c:f>HISTORICAL!$B$17:$F$17</c:f>
              <c:numCache>
                <c:formatCode>"$"#,##0</c:formatCode>
                <c:ptCount val="5"/>
                <c:pt idx="0">
                  <c:v>540</c:v>
                </c:pt>
                <c:pt idx="1">
                  <c:v>592</c:v>
                </c:pt>
                <c:pt idx="2">
                  <c:v>346</c:v>
                </c:pt>
                <c:pt idx="3">
                  <c:v>401</c:v>
                </c:pt>
                <c:pt idx="4">
                  <c:v>608</c:v>
                </c:pt>
              </c:numCache>
            </c:numRef>
          </c:val>
          <c:extLst>
            <c:ext xmlns:c16="http://schemas.microsoft.com/office/drawing/2014/chart" uri="{C3380CC4-5D6E-409C-BE32-E72D297353CC}">
              <c16:uniqueId val="{00000010-1B69-443B-BD77-772155F9CA19}"/>
            </c:ext>
          </c:extLst>
        </c:ser>
        <c:ser>
          <c:idx val="15"/>
          <c:order val="15"/>
          <c:tx>
            <c:strRef>
              <c:f>HISTORICAL!$A$18</c:f>
              <c:strCache>
                <c:ptCount val="1"/>
                <c:pt idx="0">
                  <c:v>2022</c:v>
                </c:pt>
              </c:strCache>
            </c:strRef>
          </c:tx>
          <c:spPr>
            <a:solidFill>
              <a:schemeClr val="accent4">
                <a:lumMod val="80000"/>
                <a:lumOff val="20000"/>
              </a:schemeClr>
            </a:solidFill>
            <a:ln>
              <a:noFill/>
            </a:ln>
            <a:effectLst/>
          </c:spPr>
          <c:invertIfNegative val="0"/>
          <c:cat>
            <c:strRef>
              <c:f>HISTORICAL!$B$2:$F$2</c:f>
              <c:strCache>
                <c:ptCount val="5"/>
                <c:pt idx="0">
                  <c:v>Corn - No Till</c:v>
                </c:pt>
                <c:pt idx="1">
                  <c:v>Corn - Conventional</c:v>
                </c:pt>
                <c:pt idx="2">
                  <c:v>Soybeans RR</c:v>
                </c:pt>
                <c:pt idx="3">
                  <c:v>Wheat</c:v>
                </c:pt>
                <c:pt idx="4">
                  <c:v>Wheat/Beans</c:v>
                </c:pt>
              </c:strCache>
            </c:strRef>
          </c:cat>
          <c:val>
            <c:numRef>
              <c:f>HISTORICAL!$B$18:$F$18</c:f>
              <c:numCache>
                <c:formatCode>"$"#,##0</c:formatCode>
                <c:ptCount val="5"/>
                <c:pt idx="0">
                  <c:v>689</c:v>
                </c:pt>
                <c:pt idx="1">
                  <c:v>749</c:v>
                </c:pt>
                <c:pt idx="2">
                  <c:v>402</c:v>
                </c:pt>
                <c:pt idx="3">
                  <c:v>490</c:v>
                </c:pt>
                <c:pt idx="4">
                  <c:v>749</c:v>
                </c:pt>
              </c:numCache>
            </c:numRef>
          </c:val>
          <c:extLst>
            <c:ext xmlns:c16="http://schemas.microsoft.com/office/drawing/2014/chart" uri="{C3380CC4-5D6E-409C-BE32-E72D297353CC}">
              <c16:uniqueId val="{00000011-1B69-443B-BD77-772155F9CA19}"/>
            </c:ext>
          </c:extLst>
        </c:ser>
        <c:ser>
          <c:idx val="16"/>
          <c:order val="16"/>
          <c:tx>
            <c:strRef>
              <c:f>HISTORICAL!$A$19</c:f>
              <c:strCache>
                <c:ptCount val="1"/>
                <c:pt idx="0">
                  <c:v>2023</c:v>
                </c:pt>
              </c:strCache>
            </c:strRef>
          </c:tx>
          <c:spPr>
            <a:solidFill>
              <a:schemeClr val="accent5">
                <a:lumMod val="80000"/>
                <a:lumOff val="20000"/>
              </a:schemeClr>
            </a:solidFill>
            <a:ln>
              <a:noFill/>
            </a:ln>
            <a:effectLst/>
          </c:spPr>
          <c:invertIfNegative val="0"/>
          <c:cat>
            <c:strRef>
              <c:f>HISTORICAL!$B$2:$F$2</c:f>
              <c:strCache>
                <c:ptCount val="5"/>
                <c:pt idx="0">
                  <c:v>Corn - No Till</c:v>
                </c:pt>
                <c:pt idx="1">
                  <c:v>Corn - Conventional</c:v>
                </c:pt>
                <c:pt idx="2">
                  <c:v>Soybeans RR</c:v>
                </c:pt>
                <c:pt idx="3">
                  <c:v>Wheat</c:v>
                </c:pt>
                <c:pt idx="4">
                  <c:v>Wheat/Beans</c:v>
                </c:pt>
              </c:strCache>
            </c:strRef>
          </c:cat>
          <c:val>
            <c:numRef>
              <c:f>HISTORICAL!$B$19:$F$19</c:f>
              <c:numCache>
                <c:formatCode>"$"#,##0</c:formatCode>
                <c:ptCount val="5"/>
                <c:pt idx="0">
                  <c:v>735.5</c:v>
                </c:pt>
                <c:pt idx="1">
                  <c:v>799.57</c:v>
                </c:pt>
                <c:pt idx="2">
                  <c:v>422.86</c:v>
                </c:pt>
                <c:pt idx="3">
                  <c:v>537.64</c:v>
                </c:pt>
                <c:pt idx="4">
                  <c:v>800.23</c:v>
                </c:pt>
              </c:numCache>
            </c:numRef>
          </c:val>
          <c:extLst>
            <c:ext xmlns:c16="http://schemas.microsoft.com/office/drawing/2014/chart" uri="{C3380CC4-5D6E-409C-BE32-E72D297353CC}">
              <c16:uniqueId val="{00000012-1B69-443B-BD77-772155F9CA19}"/>
            </c:ext>
          </c:extLst>
        </c:ser>
        <c:ser>
          <c:idx val="17"/>
          <c:order val="17"/>
          <c:tx>
            <c:strRef>
              <c:f>HISTORICAL!$A$20</c:f>
              <c:strCache>
                <c:ptCount val="1"/>
                <c:pt idx="0">
                  <c:v>2024</c:v>
                </c:pt>
              </c:strCache>
            </c:strRef>
          </c:tx>
          <c:spPr>
            <a:solidFill>
              <a:schemeClr val="accent6">
                <a:lumMod val="80000"/>
                <a:lumOff val="20000"/>
              </a:schemeClr>
            </a:solidFill>
            <a:ln>
              <a:noFill/>
            </a:ln>
            <a:effectLst/>
          </c:spPr>
          <c:invertIfNegative val="0"/>
          <c:cat>
            <c:strRef>
              <c:f>HISTORICAL!$B$2:$F$2</c:f>
              <c:strCache>
                <c:ptCount val="5"/>
                <c:pt idx="0">
                  <c:v>Corn - No Till</c:v>
                </c:pt>
                <c:pt idx="1">
                  <c:v>Corn - Conventional</c:v>
                </c:pt>
                <c:pt idx="2">
                  <c:v>Soybeans RR</c:v>
                </c:pt>
                <c:pt idx="3">
                  <c:v>Wheat</c:v>
                </c:pt>
                <c:pt idx="4">
                  <c:v>Wheat/Beans</c:v>
                </c:pt>
              </c:strCache>
            </c:strRef>
          </c:cat>
          <c:val>
            <c:numRef>
              <c:f>HISTORICAL!$B$20:$F$20</c:f>
              <c:numCache>
                <c:formatCode>"$"#,##0</c:formatCode>
                <c:ptCount val="5"/>
                <c:pt idx="0">
                  <c:v>689.63628749999998</c:v>
                </c:pt>
                <c:pt idx="1">
                  <c:v>748.85390624999991</c:v>
                </c:pt>
                <c:pt idx="2">
                  <c:v>409.86986499999995</c:v>
                </c:pt>
                <c:pt idx="3">
                  <c:v>514.09368749999999</c:v>
                </c:pt>
                <c:pt idx="4">
                  <c:v>752.05709249999995</c:v>
                </c:pt>
              </c:numCache>
            </c:numRef>
          </c:val>
          <c:extLst>
            <c:ext xmlns:c16="http://schemas.microsoft.com/office/drawing/2014/chart" uri="{C3380CC4-5D6E-409C-BE32-E72D297353CC}">
              <c16:uniqueId val="{00000013-1B69-443B-BD77-772155F9CA19}"/>
            </c:ext>
          </c:extLst>
        </c:ser>
        <c:dLbls>
          <c:showLegendKey val="0"/>
          <c:showVal val="0"/>
          <c:showCatName val="0"/>
          <c:showSerName val="0"/>
          <c:showPercent val="0"/>
          <c:showBubbleSize val="0"/>
        </c:dLbls>
        <c:gapWidth val="219"/>
        <c:overlap val="-27"/>
        <c:axId val="478338376"/>
        <c:axId val="478345592"/>
      </c:barChart>
      <c:catAx>
        <c:axId val="47833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345592"/>
        <c:crosses val="autoZero"/>
        <c:auto val="1"/>
        <c:lblAlgn val="ctr"/>
        <c:lblOffset val="100"/>
        <c:noMultiLvlLbl val="0"/>
      </c:catAx>
      <c:valAx>
        <c:axId val="47834559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338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3354916</xdr:colOff>
      <xdr:row>0</xdr:row>
      <xdr:rowOff>161925</xdr:rowOff>
    </xdr:from>
    <xdr:to>
      <xdr:col>0</xdr:col>
      <xdr:colOff>7037916</xdr:colOff>
      <xdr:row>0</xdr:row>
      <xdr:rowOff>931332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354916" y="161925"/>
          <a:ext cx="3683000" cy="7694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2024</a:t>
          </a:r>
          <a:r>
            <a:rPr lang="en-US" sz="1400" b="1" baseline="0"/>
            <a:t> Field  Crop Budgets</a:t>
          </a:r>
        </a:p>
        <a:p>
          <a:pPr algn="ctr"/>
          <a:r>
            <a:rPr lang="en-US" sz="1400" b="1" baseline="0"/>
            <a:t>Updated 12/21/2023</a:t>
          </a:r>
          <a:endParaRPr lang="en-US" sz="1400" b="1"/>
        </a:p>
      </xdr:txBody>
    </xdr:sp>
    <xdr:clientData/>
  </xdr:twoCellAnchor>
  <xdr:twoCellAnchor editAs="oneCell">
    <xdr:from>
      <xdr:col>0</xdr:col>
      <xdr:colOff>190500</xdr:colOff>
      <xdr:row>0</xdr:row>
      <xdr:rowOff>95250</xdr:rowOff>
    </xdr:from>
    <xdr:to>
      <xdr:col>0</xdr:col>
      <xdr:colOff>3000375</xdr:colOff>
      <xdr:row>0</xdr:row>
      <xdr:rowOff>1009650</xdr:rowOff>
    </xdr:to>
    <xdr:pic>
      <xdr:nvPicPr>
        <xdr:cNvPr id="1620010" name="Picture 1">
          <a:extLst>
            <a:ext uri="{FF2B5EF4-FFF2-40B4-BE49-F238E27FC236}">
              <a16:creationId xmlns:a16="http://schemas.microsoft.com/office/drawing/2014/main" id="{00000000-0008-0000-0000-00002AB81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95250"/>
          <a:ext cx="280987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50</xdr:row>
      <xdr:rowOff>85725</xdr:rowOff>
    </xdr:from>
    <xdr:to>
      <xdr:col>5</xdr:col>
      <xdr:colOff>1171575</xdr:colOff>
      <xdr:row>66</xdr:row>
      <xdr:rowOff>9525</xdr:rowOff>
    </xdr:to>
    <xdr:graphicFrame macro="">
      <xdr:nvGraphicFramePr>
        <xdr:cNvPr id="1318205" name="Chart 2">
          <a:extLst>
            <a:ext uri="{FF2B5EF4-FFF2-40B4-BE49-F238E27FC236}">
              <a16:creationId xmlns:a16="http://schemas.microsoft.com/office/drawing/2014/main" id="{00000000-0008-0000-0C00-00003D1D1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57149</xdr:colOff>
      <xdr:row>21</xdr:row>
      <xdr:rowOff>4762</xdr:rowOff>
    </xdr:from>
    <xdr:to>
      <xdr:col>7</xdr:col>
      <xdr:colOff>228600</xdr:colOff>
      <xdr:row>39</xdr:row>
      <xdr:rowOff>47626</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Custom 13">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o.umd.edu/grainmarketing"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6"/>
  <sheetViews>
    <sheetView tabSelected="1" zoomScale="90" zoomScaleNormal="90" workbookViewId="0">
      <selection activeCell="A15" sqref="A15"/>
    </sheetView>
  </sheetViews>
  <sheetFormatPr defaultRowHeight="13.2" x14ac:dyDescent="0.25"/>
  <cols>
    <col min="1" max="1" width="107.44140625" customWidth="1"/>
  </cols>
  <sheetData>
    <row r="1" spans="1:1" ht="81.75" customHeight="1" x14ac:dyDescent="0.25">
      <c r="A1" s="270"/>
    </row>
    <row r="2" spans="1:1" ht="53.25" customHeight="1" x14ac:dyDescent="0.25">
      <c r="A2" s="380" t="s">
        <v>143</v>
      </c>
    </row>
    <row r="3" spans="1:1" ht="14.4" x14ac:dyDescent="0.25">
      <c r="A3" s="271" t="s">
        <v>144</v>
      </c>
    </row>
    <row r="4" spans="1:1" ht="14.4" x14ac:dyDescent="0.25">
      <c r="A4" s="292" t="s">
        <v>225</v>
      </c>
    </row>
    <row r="5" spans="1:1" ht="14.4" x14ac:dyDescent="0.25">
      <c r="A5" s="292" t="s">
        <v>145</v>
      </c>
    </row>
    <row r="6" spans="1:1" ht="14.4" x14ac:dyDescent="0.25">
      <c r="A6" s="292" t="s">
        <v>146</v>
      </c>
    </row>
    <row r="7" spans="1:1" ht="14.4" x14ac:dyDescent="0.25">
      <c r="A7" s="292" t="s">
        <v>147</v>
      </c>
    </row>
    <row r="8" spans="1:1" ht="14.4" x14ac:dyDescent="0.25">
      <c r="A8" s="292" t="s">
        <v>226</v>
      </c>
    </row>
    <row r="9" spans="1:1" ht="14.4" x14ac:dyDescent="0.25">
      <c r="A9" s="292" t="s">
        <v>148</v>
      </c>
    </row>
    <row r="10" spans="1:1" ht="14.4" x14ac:dyDescent="0.25">
      <c r="A10" s="292" t="s">
        <v>199</v>
      </c>
    </row>
    <row r="11" spans="1:1" ht="5.25" customHeight="1" x14ac:dyDescent="0.25">
      <c r="A11" s="378"/>
    </row>
    <row r="12" spans="1:1" ht="14.4" x14ac:dyDescent="0.25">
      <c r="A12" s="379" t="s">
        <v>149</v>
      </c>
    </row>
    <row r="13" spans="1:1" ht="14.4" x14ac:dyDescent="0.25">
      <c r="A13" s="292" t="s">
        <v>150</v>
      </c>
    </row>
    <row r="14" spans="1:1" ht="14.4" x14ac:dyDescent="0.25">
      <c r="A14" s="292" t="s">
        <v>151</v>
      </c>
    </row>
    <row r="15" spans="1:1" ht="14.4" x14ac:dyDescent="0.25">
      <c r="A15" s="292" t="s">
        <v>152</v>
      </c>
    </row>
    <row r="16" spans="1:1" ht="14.4" x14ac:dyDescent="0.25">
      <c r="A16" s="292" t="s">
        <v>171</v>
      </c>
    </row>
    <row r="17" spans="1:1" ht="14.4" x14ac:dyDescent="0.25">
      <c r="A17" s="379" t="s">
        <v>153</v>
      </c>
    </row>
    <row r="18" spans="1:1" ht="43.2" x14ac:dyDescent="0.25">
      <c r="A18" s="292" t="s">
        <v>154</v>
      </c>
    </row>
    <row r="19" spans="1:1" ht="14.4" x14ac:dyDescent="0.25">
      <c r="A19" s="292" t="s">
        <v>155</v>
      </c>
    </row>
    <row r="20" spans="1:1" ht="14.4" x14ac:dyDescent="0.25">
      <c r="A20" s="271" t="s">
        <v>156</v>
      </c>
    </row>
    <row r="21" spans="1:1" x14ac:dyDescent="0.25">
      <c r="A21" s="273" t="s">
        <v>207</v>
      </c>
    </row>
    <row r="22" spans="1:1" ht="14.4" x14ac:dyDescent="0.25">
      <c r="A22" s="272" t="s">
        <v>220</v>
      </c>
    </row>
    <row r="23" spans="1:1" ht="55.2" x14ac:dyDescent="0.25">
      <c r="A23" s="293" t="s">
        <v>174</v>
      </c>
    </row>
    <row r="24" spans="1:1" ht="14.4" x14ac:dyDescent="0.25">
      <c r="A24" s="277" t="s">
        <v>157</v>
      </c>
    </row>
    <row r="25" spans="1:1" x14ac:dyDescent="0.25">
      <c r="A25" s="274" t="s">
        <v>158</v>
      </c>
    </row>
    <row r="26" spans="1:1" x14ac:dyDescent="0.25">
      <c r="A26" s="274" t="s">
        <v>205</v>
      </c>
    </row>
    <row r="27" spans="1:1" x14ac:dyDescent="0.25">
      <c r="A27" s="274" t="s">
        <v>209</v>
      </c>
    </row>
    <row r="28" spans="1:1" x14ac:dyDescent="0.25">
      <c r="A28" s="274" t="s">
        <v>206</v>
      </c>
    </row>
    <row r="29" spans="1:1" x14ac:dyDescent="0.25">
      <c r="A29" s="274" t="s">
        <v>210</v>
      </c>
    </row>
    <row r="30" spans="1:1" x14ac:dyDescent="0.25">
      <c r="A30" s="274" t="s">
        <v>211</v>
      </c>
    </row>
    <row r="31" spans="1:1" ht="15.6" customHeight="1" x14ac:dyDescent="0.25">
      <c r="A31" s="274" t="s">
        <v>170</v>
      </c>
    </row>
    <row r="32" spans="1:1" x14ac:dyDescent="0.25">
      <c r="A32" s="274" t="s">
        <v>212</v>
      </c>
    </row>
    <row r="33" spans="1:1" x14ac:dyDescent="0.25">
      <c r="A33" s="274" t="s">
        <v>112</v>
      </c>
    </row>
    <row r="34" spans="1:1" x14ac:dyDescent="0.25">
      <c r="A34" s="274" t="s">
        <v>159</v>
      </c>
    </row>
    <row r="35" spans="1:1" x14ac:dyDescent="0.25">
      <c r="A35" s="274" t="s">
        <v>160</v>
      </c>
    </row>
    <row r="36" spans="1:1" x14ac:dyDescent="0.25">
      <c r="A36" s="274" t="s">
        <v>161</v>
      </c>
    </row>
  </sheetData>
  <hyperlinks>
    <hyperlink ref="A21" r:id="rId1" xr:uid="{00000000-0004-0000-0000-000000000000}"/>
    <hyperlink ref="A25" location="INPUTS!A1" display="Inputs" xr:uid="{00000000-0004-0000-0000-000001000000}"/>
    <hyperlink ref="A26" location="'CORN GRAIN NO TILL'!A1" display="Corn Grain - No Till, Non Irrigated" xr:uid="{00000000-0004-0000-0000-000002000000}"/>
    <hyperlink ref="A28" location="'CORN GRAIN - IRRIGATED'!A1" display="Corn Grain - No Till, Irrigated" xr:uid="{00000000-0004-0000-0000-000003000000}"/>
    <hyperlink ref="A31" location="SOYBEANS!A1" display="Soybeans " xr:uid="{00000000-0004-0000-0000-000004000000}"/>
    <hyperlink ref="A33" location="WHEAT!A1" display="Wheat" xr:uid="{00000000-0004-0000-0000-000005000000}"/>
    <hyperlink ref="A34" location="'WHEAT SOYBEAN DOUBLE CROP'!A1" display="Wheat/Soybean Double Crop" xr:uid="{00000000-0004-0000-0000-000006000000}"/>
    <hyperlink ref="A35" location="BLANKBUDGET!A1" display="Blank Budget" xr:uid="{00000000-0004-0000-0000-000007000000}"/>
    <hyperlink ref="A36" location="HISTORICAL!A1" display="Historical" xr:uid="{00000000-0004-0000-0000-000008000000}"/>
    <hyperlink ref="A30" location="'CORN GRAIN NO TILLwWEEDRESIS'!A1" display="Corn Grain - No Till, Non Irrigated, w Weed Resistance " xr:uid="{00000000-0004-0000-0000-000009000000}"/>
    <hyperlink ref="A32" location="'SOYBEANS wWEED RESIS'!A1" display="Soybeans - RR, w Weed Resistance" xr:uid="{00000000-0004-0000-0000-00000A000000}"/>
    <hyperlink ref="A27" location="'CORN GRAIN CONVENTIONAL NON-IR'!A1" display="Corn Grain, Conventional Till, Non-Irrigated" xr:uid="{00000000-0004-0000-0000-00000B000000}"/>
    <hyperlink ref="A29" location="'CORN GRAIN NO TILLwLITTER'!A1" display="Corn Grain, No-Till, Poultry Litter" xr:uid="{00000000-0004-0000-0000-00000C000000}"/>
  </hyperlinks>
  <pageMargins left="0.75" right="0.75" top="1.1100000000000001" bottom="0.75" header="0" footer="0"/>
  <pageSetup scale="98" orientation="portrait" r:id="rId2"/>
  <headerFooter alignWithMargins="0">
    <oddHeader>&amp;R
&amp;G</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N214"/>
  <sheetViews>
    <sheetView showGridLines="0" showZeros="0" zoomScaleNormal="100" workbookViewId="0">
      <selection activeCell="G9" sqref="G9"/>
    </sheetView>
  </sheetViews>
  <sheetFormatPr defaultColWidth="12.5546875" defaultRowHeight="13.2" x14ac:dyDescent="0.25"/>
  <cols>
    <col min="1" max="1" width="42" style="68" customWidth="1"/>
    <col min="2" max="5" width="11.6640625" style="68" customWidth="1"/>
    <col min="6" max="6" width="12.5546875" style="68" customWidth="1"/>
    <col min="7" max="7" width="31.44140625" style="68" customWidth="1"/>
    <col min="8" max="8" width="10.6640625" style="68" customWidth="1"/>
    <col min="9" max="16384" width="12.5546875" style="68"/>
  </cols>
  <sheetData>
    <row r="1" spans="1:8" ht="16.2" thickBot="1" x14ac:dyDescent="0.3">
      <c r="A1" s="119" t="s">
        <v>52</v>
      </c>
      <c r="B1" s="78"/>
      <c r="C1" s="79" t="s">
        <v>127</v>
      </c>
      <c r="D1" s="80"/>
      <c r="E1" s="249">
        <f>INPUTS!C2</f>
        <v>2024</v>
      </c>
    </row>
    <row r="2" spans="1:8" ht="13.8" thickBot="1" x14ac:dyDescent="0.3">
      <c r="A2" s="120" t="s">
        <v>0</v>
      </c>
      <c r="B2" s="81" t="s">
        <v>1</v>
      </c>
      <c r="C2" s="81" t="s">
        <v>2</v>
      </c>
      <c r="D2" s="81" t="s">
        <v>3</v>
      </c>
      <c r="E2" s="121" t="s">
        <v>4</v>
      </c>
    </row>
    <row r="3" spans="1:8" ht="13.8" thickTop="1" x14ac:dyDescent="0.25">
      <c r="A3" s="122" t="s">
        <v>5</v>
      </c>
      <c r="B3" s="82"/>
      <c r="C3" s="82"/>
      <c r="D3" s="82"/>
      <c r="E3" s="123"/>
    </row>
    <row r="4" spans="1:8" ht="13.8" thickBot="1" x14ac:dyDescent="0.3">
      <c r="A4" s="124" t="s">
        <v>52</v>
      </c>
      <c r="B4" s="83" t="s">
        <v>7</v>
      </c>
      <c r="C4" s="83">
        <v>75</v>
      </c>
      <c r="D4" s="125">
        <f>INPUTS!C6</f>
        <v>6.29</v>
      </c>
      <c r="E4" s="151">
        <f>C4*D4</f>
        <v>471.75</v>
      </c>
    </row>
    <row r="5" spans="1:8" x14ac:dyDescent="0.25">
      <c r="A5" s="247" t="s">
        <v>8</v>
      </c>
      <c r="B5" s="152"/>
      <c r="C5" s="152"/>
      <c r="D5" s="153"/>
      <c r="E5" s="154"/>
    </row>
    <row r="6" spans="1:8" x14ac:dyDescent="0.25">
      <c r="A6" s="71" t="s">
        <v>9</v>
      </c>
      <c r="B6" s="72" t="s">
        <v>14</v>
      </c>
      <c r="C6" s="87">
        <v>150</v>
      </c>
      <c r="D6" s="95">
        <f>INPUTS!C15</f>
        <v>0.5</v>
      </c>
      <c r="E6" s="126">
        <f t="shared" ref="E6:E22" si="0">C6*D6</f>
        <v>75</v>
      </c>
      <c r="G6" s="89"/>
    </row>
    <row r="7" spans="1:8" ht="13.8" thickBot="1" x14ac:dyDescent="0.3">
      <c r="A7" s="70" t="s">
        <v>48</v>
      </c>
      <c r="B7" s="72" t="s">
        <v>12</v>
      </c>
      <c r="C7" s="72">
        <v>1</v>
      </c>
      <c r="D7" s="95">
        <f>INPUTS!C51</f>
        <v>0.5</v>
      </c>
      <c r="E7" s="126">
        <f t="shared" si="0"/>
        <v>0.5</v>
      </c>
    </row>
    <row r="8" spans="1:8" x14ac:dyDescent="0.25">
      <c r="A8" s="71" t="s">
        <v>13</v>
      </c>
      <c r="B8" s="72" t="s">
        <v>14</v>
      </c>
      <c r="C8" s="69">
        <v>70</v>
      </c>
      <c r="D8" s="95">
        <f>INPUTS!C17</f>
        <v>0.8</v>
      </c>
      <c r="E8" s="126">
        <f t="shared" si="0"/>
        <v>56</v>
      </c>
      <c r="G8" s="232" t="s">
        <v>98</v>
      </c>
      <c r="H8" s="233"/>
    </row>
    <row r="9" spans="1:8" x14ac:dyDescent="0.25">
      <c r="A9" s="71" t="s">
        <v>15</v>
      </c>
      <c r="B9" s="72" t="s">
        <v>14</v>
      </c>
      <c r="C9" s="72">
        <v>40</v>
      </c>
      <c r="D9" s="95">
        <f>INPUTS!C18</f>
        <v>0.74</v>
      </c>
      <c r="E9" s="126">
        <f t="shared" si="0"/>
        <v>29.6</v>
      </c>
      <c r="F9" s="91"/>
      <c r="G9" s="385" t="s">
        <v>231</v>
      </c>
      <c r="H9" s="386">
        <f>(E24+E35)/D4</f>
        <v>81.731905802861689</v>
      </c>
    </row>
    <row r="10" spans="1:8" x14ac:dyDescent="0.25">
      <c r="A10" s="71" t="s">
        <v>16</v>
      </c>
      <c r="B10" s="72" t="s">
        <v>14</v>
      </c>
      <c r="C10" s="72">
        <v>40</v>
      </c>
      <c r="D10" s="95">
        <f>INPUTS!C19</f>
        <v>0.41499999999999998</v>
      </c>
      <c r="E10" s="126">
        <f t="shared" si="0"/>
        <v>16.599999999999998</v>
      </c>
      <c r="F10" s="91"/>
      <c r="G10" s="384" t="s">
        <v>229</v>
      </c>
      <c r="H10" s="235">
        <f>E36/C4</f>
        <v>6.8545825000000002</v>
      </c>
    </row>
    <row r="11" spans="1:8" x14ac:dyDescent="0.25">
      <c r="A11" s="71" t="s">
        <v>17</v>
      </c>
      <c r="B11" s="72" t="s">
        <v>18</v>
      </c>
      <c r="C11" s="72">
        <v>0.5</v>
      </c>
      <c r="D11" s="95">
        <f>INPUTS!C22</f>
        <v>54</v>
      </c>
      <c r="E11" s="126">
        <f t="shared" si="0"/>
        <v>27</v>
      </c>
      <c r="F11" s="91"/>
      <c r="G11" s="234" t="s">
        <v>99</v>
      </c>
      <c r="H11" s="235">
        <f>E24/C4</f>
        <v>3.5621915</v>
      </c>
    </row>
    <row r="12" spans="1:8" x14ac:dyDescent="0.25">
      <c r="A12" s="71"/>
      <c r="B12" s="72"/>
      <c r="C12" s="72"/>
      <c r="D12" s="92"/>
      <c r="E12" s="127">
        <f t="shared" si="0"/>
        <v>0</v>
      </c>
      <c r="F12" s="91"/>
      <c r="G12" s="384" t="s">
        <v>230</v>
      </c>
      <c r="H12" s="235">
        <f>E35/C4</f>
        <v>3.2923910000000003</v>
      </c>
    </row>
    <row r="13" spans="1:8" x14ac:dyDescent="0.25">
      <c r="A13" s="71" t="s">
        <v>219</v>
      </c>
      <c r="B13" s="72" t="s">
        <v>49</v>
      </c>
      <c r="C13" s="155">
        <v>0.8</v>
      </c>
      <c r="D13" s="95">
        <f>INPUTS!C35</f>
        <v>8.9499999999999993</v>
      </c>
      <c r="E13" s="287">
        <f t="shared" si="0"/>
        <v>7.16</v>
      </c>
      <c r="G13" s="234" t="s">
        <v>101</v>
      </c>
      <c r="H13" s="235">
        <f>H11+H12</f>
        <v>6.8545825000000002</v>
      </c>
    </row>
    <row r="14" spans="1:8" ht="13.8" thickBot="1" x14ac:dyDescent="0.3">
      <c r="A14" s="71" t="s">
        <v>61</v>
      </c>
      <c r="B14" s="72" t="s">
        <v>62</v>
      </c>
      <c r="C14" s="298">
        <v>1</v>
      </c>
      <c r="D14" s="95">
        <f>INPUTS!C42</f>
        <v>8.0649999999999995</v>
      </c>
      <c r="E14" s="287">
        <f t="shared" si="0"/>
        <v>8.0649999999999995</v>
      </c>
      <c r="G14" s="236" t="s">
        <v>100</v>
      </c>
      <c r="H14" s="237">
        <f>E37/C4</f>
        <v>-0.56458249999999988</v>
      </c>
    </row>
    <row r="15" spans="1:8" x14ac:dyDescent="0.25">
      <c r="A15" s="156" t="s">
        <v>53</v>
      </c>
      <c r="B15" s="157" t="s">
        <v>49</v>
      </c>
      <c r="C15" s="195">
        <v>2</v>
      </c>
      <c r="D15" s="288">
        <f>INPUTS!C45</f>
        <v>0.745</v>
      </c>
      <c r="E15" s="287">
        <f>C15*D15</f>
        <v>1.49</v>
      </c>
      <c r="F15" s="91"/>
    </row>
    <row r="16" spans="1:8" x14ac:dyDescent="0.25">
      <c r="A16" s="70" t="s">
        <v>164</v>
      </c>
      <c r="B16" s="69" t="s">
        <v>49</v>
      </c>
      <c r="C16" s="195">
        <v>1.5</v>
      </c>
      <c r="D16" s="260">
        <f>INPUTS!C49</f>
        <v>6.01</v>
      </c>
      <c r="E16" s="287">
        <f t="shared" si="0"/>
        <v>9.0150000000000006</v>
      </c>
      <c r="F16" s="91"/>
      <c r="G16" s="89"/>
    </row>
    <row r="17" spans="1:7" x14ac:dyDescent="0.25">
      <c r="A17" s="71" t="s">
        <v>169</v>
      </c>
      <c r="B17" s="72" t="s">
        <v>49</v>
      </c>
      <c r="C17" s="155">
        <v>6.5</v>
      </c>
      <c r="D17" s="95">
        <f>INPUTS!C39</f>
        <v>1.47</v>
      </c>
      <c r="E17" s="287">
        <f t="shared" si="0"/>
        <v>9.5549999999999997</v>
      </c>
    </row>
    <row r="18" spans="1:7" x14ac:dyDescent="0.25">
      <c r="A18" s="71" t="s">
        <v>190</v>
      </c>
      <c r="B18" s="72" t="s">
        <v>49</v>
      </c>
      <c r="C18" s="300">
        <v>3</v>
      </c>
      <c r="D18" s="279">
        <f>INPUTS!C47</f>
        <v>1.4</v>
      </c>
      <c r="E18" s="301">
        <f t="shared" si="0"/>
        <v>4.1999999999999993</v>
      </c>
      <c r="F18" s="91"/>
      <c r="G18" s="89"/>
    </row>
    <row r="19" spans="1:7" x14ac:dyDescent="0.25">
      <c r="A19" s="71"/>
      <c r="B19" s="298"/>
      <c r="C19" s="72"/>
      <c r="D19" s="95"/>
      <c r="E19" s="306"/>
      <c r="F19" s="91"/>
      <c r="G19" s="89"/>
    </row>
    <row r="20" spans="1:7" x14ac:dyDescent="0.25">
      <c r="A20" s="71" t="s">
        <v>201</v>
      </c>
      <c r="B20" s="195" t="s">
        <v>12</v>
      </c>
      <c r="C20" s="305">
        <v>1</v>
      </c>
      <c r="D20" s="286">
        <f>INPUTS!C55</f>
        <v>12.78</v>
      </c>
      <c r="E20" s="306">
        <f t="shared" si="0"/>
        <v>12.78</v>
      </c>
      <c r="F20" s="91"/>
      <c r="G20" s="89"/>
    </row>
    <row r="21" spans="1:7" x14ac:dyDescent="0.25">
      <c r="A21" s="70"/>
      <c r="B21" s="299"/>
      <c r="C21" s="69"/>
      <c r="D21" s="128"/>
      <c r="E21" s="307">
        <f t="shared" si="0"/>
        <v>0</v>
      </c>
      <c r="F21" s="91"/>
      <c r="G21" s="89"/>
    </row>
    <row r="22" spans="1:7" x14ac:dyDescent="0.25">
      <c r="A22" s="71"/>
      <c r="B22" s="72"/>
      <c r="C22" s="302"/>
      <c r="D22" s="303"/>
      <c r="E22" s="304">
        <f t="shared" si="0"/>
        <v>0</v>
      </c>
      <c r="F22" s="91"/>
      <c r="G22" s="89"/>
    </row>
    <row r="23" spans="1:7" x14ac:dyDescent="0.25">
      <c r="A23" s="71" t="s">
        <v>22</v>
      </c>
      <c r="B23" s="95">
        <f>SUM(E6:E17)</f>
        <v>239.98500000000001</v>
      </c>
      <c r="C23" s="72">
        <v>0.5</v>
      </c>
      <c r="D23" s="96">
        <v>8.5000000000000006E-2</v>
      </c>
      <c r="E23" s="126">
        <f>B23*C23*D23</f>
        <v>10.199362500000001</v>
      </c>
      <c r="F23" s="91"/>
      <c r="G23" s="89"/>
    </row>
    <row r="24" spans="1:7" ht="13.8" thickBot="1" x14ac:dyDescent="0.3">
      <c r="A24" s="134" t="s">
        <v>23</v>
      </c>
      <c r="B24" s="97"/>
      <c r="C24" s="97"/>
      <c r="D24" s="98"/>
      <c r="E24" s="135">
        <f>SUM(E5:E23)</f>
        <v>267.16436249999998</v>
      </c>
    </row>
    <row r="25" spans="1:7" x14ac:dyDescent="0.25">
      <c r="A25" s="160" t="s">
        <v>24</v>
      </c>
      <c r="B25" s="161"/>
      <c r="C25" s="162"/>
      <c r="D25" s="161"/>
      <c r="E25" s="163"/>
    </row>
    <row r="26" spans="1:7" x14ac:dyDescent="0.25">
      <c r="A26" s="71" t="s">
        <v>54</v>
      </c>
      <c r="B26" s="72" t="s">
        <v>12</v>
      </c>
      <c r="C26" s="72">
        <v>1</v>
      </c>
      <c r="D26" s="95">
        <f>INPUTS!C63</f>
        <v>9.5500000000000007</v>
      </c>
      <c r="E26" s="126">
        <f t="shared" ref="E26:E31" si="1">D26*C26</f>
        <v>9.5500000000000007</v>
      </c>
    </row>
    <row r="27" spans="1:7" x14ac:dyDescent="0.25">
      <c r="A27" s="71" t="s">
        <v>117</v>
      </c>
      <c r="B27" s="72" t="s">
        <v>12</v>
      </c>
      <c r="C27" s="72">
        <v>2</v>
      </c>
      <c r="D27" s="95">
        <f>INPUTS!C62</f>
        <v>19.47</v>
      </c>
      <c r="E27" s="126">
        <f t="shared" si="1"/>
        <v>38.94</v>
      </c>
    </row>
    <row r="28" spans="1:7" x14ac:dyDescent="0.25">
      <c r="A28" s="73" t="s">
        <v>118</v>
      </c>
      <c r="B28" s="72" t="s">
        <v>12</v>
      </c>
      <c r="C28" s="72">
        <v>1</v>
      </c>
      <c r="D28" s="95">
        <f>INPUTS!C76</f>
        <v>11.2</v>
      </c>
      <c r="E28" s="126">
        <f t="shared" si="1"/>
        <v>11.2</v>
      </c>
    </row>
    <row r="29" spans="1:7" x14ac:dyDescent="0.25">
      <c r="A29" s="71" t="s">
        <v>56</v>
      </c>
      <c r="B29" s="72" t="s">
        <v>12</v>
      </c>
      <c r="C29" s="72">
        <v>2</v>
      </c>
      <c r="D29" s="95">
        <f>INPUTS!C68</f>
        <v>10.5</v>
      </c>
      <c r="E29" s="126">
        <f t="shared" si="1"/>
        <v>21</v>
      </c>
    </row>
    <row r="30" spans="1:7" x14ac:dyDescent="0.25">
      <c r="A30" s="71" t="s">
        <v>31</v>
      </c>
      <c r="B30" s="72" t="s">
        <v>12</v>
      </c>
      <c r="C30" s="72">
        <v>1</v>
      </c>
      <c r="D30" s="95">
        <f>INPUTS!C80</f>
        <v>37.81</v>
      </c>
      <c r="E30" s="126">
        <f t="shared" si="1"/>
        <v>37.81</v>
      </c>
    </row>
    <row r="31" spans="1:7" x14ac:dyDescent="0.25">
      <c r="A31" s="71" t="s">
        <v>32</v>
      </c>
      <c r="B31" s="72" t="s">
        <v>7</v>
      </c>
      <c r="C31" s="72">
        <v>75</v>
      </c>
      <c r="D31" s="95">
        <f>INPUTS!C81</f>
        <v>0.2</v>
      </c>
      <c r="E31" s="126">
        <f t="shared" si="1"/>
        <v>15</v>
      </c>
    </row>
    <row r="32" spans="1:7" x14ac:dyDescent="0.25">
      <c r="A32" s="71" t="s">
        <v>69</v>
      </c>
      <c r="B32" s="76">
        <f>SUM(E26:E29)</f>
        <v>80.69</v>
      </c>
      <c r="C32" s="139">
        <v>0.5</v>
      </c>
      <c r="D32" s="96">
        <v>8.5000000000000006E-2</v>
      </c>
      <c r="E32" s="289">
        <f>B32*C32*D32</f>
        <v>3.429325</v>
      </c>
    </row>
    <row r="33" spans="1:7" x14ac:dyDescent="0.25">
      <c r="A33" s="71"/>
      <c r="B33" s="72"/>
      <c r="C33" s="72"/>
      <c r="D33" s="92"/>
      <c r="E33" s="127">
        <f>D33*C33</f>
        <v>0</v>
      </c>
    </row>
    <row r="34" spans="1:7" x14ac:dyDescent="0.25">
      <c r="A34" s="71" t="s">
        <v>33</v>
      </c>
      <c r="B34" s="72" t="s">
        <v>12</v>
      </c>
      <c r="C34" s="72">
        <v>1</v>
      </c>
      <c r="D34" s="95">
        <f>INPUTS!C82</f>
        <v>110</v>
      </c>
      <c r="E34" s="126">
        <f>D34*C34</f>
        <v>110</v>
      </c>
    </row>
    <row r="35" spans="1:7" ht="13.8" thickBot="1" x14ac:dyDescent="0.3">
      <c r="A35" s="164" t="s">
        <v>34</v>
      </c>
      <c r="B35" s="165"/>
      <c r="C35" s="165"/>
      <c r="D35" s="166"/>
      <c r="E35" s="167">
        <f>SUM(E26:E34)</f>
        <v>246.92932500000001</v>
      </c>
    </row>
    <row r="36" spans="1:7" x14ac:dyDescent="0.25">
      <c r="A36" s="168" t="s">
        <v>35</v>
      </c>
      <c r="B36" s="169"/>
      <c r="C36" s="169"/>
      <c r="D36" s="170"/>
      <c r="E36" s="171">
        <f>E24+E35</f>
        <v>514.09368749999999</v>
      </c>
      <c r="G36" s="89"/>
    </row>
    <row r="37" spans="1:7" ht="13.8" thickBot="1" x14ac:dyDescent="0.3">
      <c r="A37" s="140" t="s">
        <v>36</v>
      </c>
      <c r="B37" s="103"/>
      <c r="C37" s="106"/>
      <c r="D37" s="107"/>
      <c r="E37" s="142">
        <f>+E4-E24-E35</f>
        <v>-42.343687499999987</v>
      </c>
      <c r="F37" s="91"/>
      <c r="G37" s="89"/>
    </row>
    <row r="38" spans="1:7" ht="13.8" thickTop="1" x14ac:dyDescent="0.25">
      <c r="A38" s="143"/>
      <c r="B38" s="108"/>
      <c r="C38" s="109"/>
      <c r="D38" s="110" t="s">
        <v>186</v>
      </c>
      <c r="E38" s="144"/>
    </row>
    <row r="39" spans="1:7" x14ac:dyDescent="0.25">
      <c r="A39" s="145" t="s">
        <v>37</v>
      </c>
      <c r="B39" s="111" t="s">
        <v>182</v>
      </c>
      <c r="C39" s="112">
        <f>D39*0.88</f>
        <v>5.5351999999999997</v>
      </c>
      <c r="D39" s="112">
        <f>+D4</f>
        <v>6.29</v>
      </c>
      <c r="E39" s="146">
        <f>D39*1.12</f>
        <v>7.0448000000000004</v>
      </c>
    </row>
    <row r="40" spans="1:7" x14ac:dyDescent="0.25">
      <c r="A40" s="145" t="s">
        <v>38</v>
      </c>
      <c r="B40" s="113">
        <f>B41*0.75</f>
        <v>56.25</v>
      </c>
      <c r="C40" s="85">
        <f>C39*B40-E36</f>
        <v>-202.73868750000003</v>
      </c>
      <c r="D40" s="85">
        <f>D39*B40-E36</f>
        <v>-160.28118749999999</v>
      </c>
      <c r="E40" s="142">
        <f>E39*B40-E36</f>
        <v>-117.82368749999995</v>
      </c>
    </row>
    <row r="41" spans="1:7" x14ac:dyDescent="0.25">
      <c r="A41" s="145" t="s">
        <v>39</v>
      </c>
      <c r="B41" s="113">
        <f>+C4</f>
        <v>75</v>
      </c>
      <c r="C41" s="85">
        <f>C39*B41-E36</f>
        <v>-98.953687500000001</v>
      </c>
      <c r="D41" s="85">
        <f>D39*B41-E36</f>
        <v>-42.343687499999987</v>
      </c>
      <c r="E41" s="142">
        <f>E39*B41-E36</f>
        <v>14.266312500000026</v>
      </c>
    </row>
    <row r="42" spans="1:7" ht="13.8" thickBot="1" x14ac:dyDescent="0.3">
      <c r="A42" s="147"/>
      <c r="B42" s="148">
        <f>B41*1.25</f>
        <v>93.75</v>
      </c>
      <c r="C42" s="149">
        <f>C39*B42-E36</f>
        <v>4.8313124999999673</v>
      </c>
      <c r="D42" s="149">
        <f>D39*B42-E36</f>
        <v>75.593812500000013</v>
      </c>
      <c r="E42" s="150">
        <f>E39*B42-E36</f>
        <v>146.35631250000006</v>
      </c>
    </row>
    <row r="43" spans="1:7" s="75" customFormat="1" x14ac:dyDescent="0.25">
      <c r="A43" s="75" t="s">
        <v>51</v>
      </c>
      <c r="D43" s="114"/>
      <c r="E43" s="114"/>
    </row>
    <row r="44" spans="1:7" s="75" customFormat="1" x14ac:dyDescent="0.25">
      <c r="A44" s="75" t="s">
        <v>46</v>
      </c>
    </row>
    <row r="45" spans="1:7" s="75" customFormat="1" x14ac:dyDescent="0.25">
      <c r="A45" s="75" t="s">
        <v>102</v>
      </c>
      <c r="F45" s="115"/>
      <c r="G45" s="114"/>
    </row>
    <row r="46" spans="1:7" s="75" customFormat="1" x14ac:dyDescent="0.25">
      <c r="A46" s="75" t="s">
        <v>103</v>
      </c>
      <c r="F46" s="115"/>
      <c r="G46" s="114"/>
    </row>
    <row r="47" spans="1:7" s="75" customFormat="1" x14ac:dyDescent="0.25">
      <c r="A47" s="116" t="s">
        <v>188</v>
      </c>
      <c r="G47" s="114"/>
    </row>
    <row r="48" spans="1:7" x14ac:dyDescent="0.25">
      <c r="F48" s="91"/>
      <c r="G48" s="89"/>
    </row>
    <row r="49" spans="6:7" x14ac:dyDescent="0.25">
      <c r="F49" s="91"/>
      <c r="G49" s="89"/>
    </row>
    <row r="50" spans="6:7" x14ac:dyDescent="0.25">
      <c r="G50" s="89"/>
    </row>
    <row r="120" spans="4:4" x14ac:dyDescent="0.25">
      <c r="D120" s="117"/>
    </row>
    <row r="149" spans="11:11" x14ac:dyDescent="0.25">
      <c r="K149" s="117"/>
    </row>
    <row r="150" spans="11:11" x14ac:dyDescent="0.25">
      <c r="K150" s="117"/>
    </row>
    <row r="180" spans="13:13" x14ac:dyDescent="0.25">
      <c r="M180" s="117"/>
    </row>
    <row r="181" spans="13:13" x14ac:dyDescent="0.25">
      <c r="M181" s="117"/>
    </row>
    <row r="182" spans="13:13" x14ac:dyDescent="0.25">
      <c r="M182" s="117"/>
    </row>
    <row r="183" spans="13:13" x14ac:dyDescent="0.25">
      <c r="M183" s="117"/>
    </row>
    <row r="184" spans="13:13" x14ac:dyDescent="0.25">
      <c r="M184" s="117"/>
    </row>
    <row r="185" spans="13:13" x14ac:dyDescent="0.25">
      <c r="M185" s="117"/>
    </row>
    <row r="186" spans="13:13" x14ac:dyDescent="0.25">
      <c r="M186" s="117"/>
    </row>
    <row r="187" spans="13:13" x14ac:dyDescent="0.25">
      <c r="M187" s="117"/>
    </row>
    <row r="188" spans="13:13" x14ac:dyDescent="0.25">
      <c r="M188" s="117"/>
    </row>
    <row r="189" spans="13:13" x14ac:dyDescent="0.25">
      <c r="M189" s="117"/>
    </row>
    <row r="190" spans="13:13" x14ac:dyDescent="0.25">
      <c r="M190" s="117"/>
    </row>
    <row r="191" spans="13:13" x14ac:dyDescent="0.25">
      <c r="M191" s="117"/>
    </row>
    <row r="192" spans="13:13" x14ac:dyDescent="0.25">
      <c r="M192" s="117"/>
    </row>
    <row r="193" spans="13:14" x14ac:dyDescent="0.25">
      <c r="M193" s="117"/>
    </row>
    <row r="194" spans="13:14" x14ac:dyDescent="0.25">
      <c r="M194" s="117"/>
    </row>
    <row r="195" spans="13:14" x14ac:dyDescent="0.25">
      <c r="M195" s="117"/>
    </row>
    <row r="196" spans="13:14" x14ac:dyDescent="0.25">
      <c r="M196" s="117"/>
    </row>
    <row r="197" spans="13:14" x14ac:dyDescent="0.25">
      <c r="M197" s="117"/>
    </row>
    <row r="198" spans="13:14" x14ac:dyDescent="0.25">
      <c r="M198" s="117"/>
    </row>
    <row r="199" spans="13:14" x14ac:dyDescent="0.25">
      <c r="M199" s="117"/>
    </row>
    <row r="200" spans="13:14" x14ac:dyDescent="0.25">
      <c r="M200" s="117"/>
    </row>
    <row r="201" spans="13:14" x14ac:dyDescent="0.25">
      <c r="M201" s="117"/>
    </row>
    <row r="202" spans="13:14" x14ac:dyDescent="0.25">
      <c r="M202" s="117"/>
    </row>
    <row r="203" spans="13:14" x14ac:dyDescent="0.25">
      <c r="M203" s="117"/>
    </row>
    <row r="204" spans="13:14" x14ac:dyDescent="0.25">
      <c r="M204" s="117"/>
    </row>
    <row r="205" spans="13:14" x14ac:dyDescent="0.25">
      <c r="M205" s="117"/>
    </row>
    <row r="206" spans="13:14" x14ac:dyDescent="0.25">
      <c r="M206" s="117"/>
    </row>
    <row r="207" spans="13:14" x14ac:dyDescent="0.25">
      <c r="M207" s="117"/>
      <c r="N207" s="117"/>
    </row>
    <row r="208" spans="13:14" x14ac:dyDescent="0.25">
      <c r="M208" s="117"/>
    </row>
    <row r="209" spans="13:14" x14ac:dyDescent="0.25">
      <c r="M209" s="117"/>
    </row>
    <row r="210" spans="13:14" x14ac:dyDescent="0.25">
      <c r="M210" s="117"/>
    </row>
    <row r="211" spans="13:14" x14ac:dyDescent="0.25">
      <c r="M211" s="117"/>
    </row>
    <row r="212" spans="13:14" x14ac:dyDescent="0.25">
      <c r="M212" s="117"/>
    </row>
    <row r="213" spans="13:14" x14ac:dyDescent="0.25">
      <c r="M213" s="117"/>
    </row>
    <row r="214" spans="13:14" x14ac:dyDescent="0.25">
      <c r="N214" s="118"/>
    </row>
  </sheetData>
  <phoneticPr fontId="0" type="noConversion"/>
  <pageMargins left="0.75" right="0.75" top="1" bottom="0.75" header="0.3" footer="0.3"/>
  <pageSetup scale="98" orientation="portrait" r:id="rId1"/>
  <headerFooter alignWithMargins="0">
    <oddHeader xml:space="preserve">&amp;R&amp;G     </oddHeader>
    <oddFooter>&amp;C&amp;A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1"/>
  <dimension ref="A1:F206"/>
  <sheetViews>
    <sheetView showGridLines="0" showZeros="0" topLeftCell="A13" zoomScaleNormal="100" workbookViewId="0">
      <selection activeCell="F52" sqref="F52"/>
    </sheetView>
  </sheetViews>
  <sheetFormatPr defaultColWidth="12.5546875" defaultRowHeight="13.2" x14ac:dyDescent="0.25"/>
  <cols>
    <col min="1" max="1" width="38.33203125" style="177" customWidth="1"/>
    <col min="2" max="5" width="10.6640625" style="177" customWidth="1"/>
    <col min="6" max="6" width="10.6640625" style="158" customWidth="1"/>
    <col min="7" max="16384" width="12.5546875" style="177"/>
  </cols>
  <sheetData>
    <row r="1" spans="1:6" ht="16.2" thickBot="1" x14ac:dyDescent="0.3">
      <c r="A1" s="172" t="s">
        <v>57</v>
      </c>
      <c r="B1" s="173"/>
      <c r="C1" s="174" t="s">
        <v>125</v>
      </c>
      <c r="D1" s="173"/>
      <c r="E1" s="250">
        <f>INPUTS!C2</f>
        <v>2024</v>
      </c>
      <c r="F1" s="175"/>
    </row>
    <row r="2" spans="1:6" ht="13.8" thickBot="1" x14ac:dyDescent="0.3">
      <c r="A2" s="312" t="s">
        <v>0</v>
      </c>
      <c r="B2" s="178" t="s">
        <v>1</v>
      </c>
      <c r="C2" s="178" t="s">
        <v>2</v>
      </c>
      <c r="D2" s="178" t="s">
        <v>3</v>
      </c>
      <c r="E2" s="313" t="s">
        <v>4</v>
      </c>
      <c r="F2" s="175"/>
    </row>
    <row r="3" spans="1:6" ht="13.8" thickTop="1" x14ac:dyDescent="0.25">
      <c r="A3" s="314" t="s">
        <v>5</v>
      </c>
      <c r="B3" s="179"/>
      <c r="C3" s="179"/>
      <c r="D3" s="179"/>
      <c r="E3" s="315"/>
      <c r="F3" s="175"/>
    </row>
    <row r="4" spans="1:6" x14ac:dyDescent="0.25">
      <c r="A4" s="316" t="s">
        <v>52</v>
      </c>
      <c r="B4" s="180" t="s">
        <v>7</v>
      </c>
      <c r="C4" s="180">
        <v>75</v>
      </c>
      <c r="D4" s="181">
        <f>INPUTS!C6</f>
        <v>6.29</v>
      </c>
      <c r="E4" s="223">
        <f>C4*D4</f>
        <v>471.75</v>
      </c>
      <c r="F4" s="175"/>
    </row>
    <row r="5" spans="1:6" x14ac:dyDescent="0.25">
      <c r="A5" s="317" t="s">
        <v>47</v>
      </c>
      <c r="B5" s="180" t="s">
        <v>7</v>
      </c>
      <c r="C5" s="180">
        <v>50</v>
      </c>
      <c r="D5" s="181">
        <f>INPUTS!C5</f>
        <v>12.5</v>
      </c>
      <c r="E5" s="223">
        <f>C5*D5</f>
        <v>625</v>
      </c>
      <c r="F5" s="175"/>
    </row>
    <row r="6" spans="1:6" ht="13.8" thickBot="1" x14ac:dyDescent="0.3">
      <c r="A6" s="318" t="s">
        <v>58</v>
      </c>
      <c r="B6" s="182"/>
      <c r="C6" s="182"/>
      <c r="D6" s="183"/>
      <c r="E6" s="319">
        <f>E4+E5</f>
        <v>1096.75</v>
      </c>
      <c r="F6" s="175"/>
    </row>
    <row r="7" spans="1:6" ht="13.8" thickTop="1" x14ac:dyDescent="0.25">
      <c r="A7" s="320" t="s">
        <v>8</v>
      </c>
      <c r="B7" s="184"/>
      <c r="C7" s="184"/>
      <c r="D7" s="185"/>
      <c r="E7" s="321"/>
      <c r="F7" s="175"/>
    </row>
    <row r="8" spans="1:6" x14ac:dyDescent="0.25">
      <c r="A8" s="322" t="s">
        <v>59</v>
      </c>
      <c r="B8" s="186" t="s">
        <v>14</v>
      </c>
      <c r="C8" s="186">
        <v>150</v>
      </c>
      <c r="D8" s="187">
        <f>INPUTS!C15</f>
        <v>0.5</v>
      </c>
      <c r="E8" s="323">
        <f>+D8*C8</f>
        <v>75</v>
      </c>
      <c r="F8" s="175"/>
    </row>
    <row r="9" spans="1:6" x14ac:dyDescent="0.25">
      <c r="A9" s="322" t="s">
        <v>60</v>
      </c>
      <c r="B9" s="72" t="s">
        <v>10</v>
      </c>
      <c r="C9" s="188">
        <v>175</v>
      </c>
      <c r="D9" s="290">
        <f>INPUTS!C12</f>
        <v>0.38</v>
      </c>
      <c r="E9" s="324">
        <f>+D9*C9</f>
        <v>66.5</v>
      </c>
      <c r="F9" s="175"/>
    </row>
    <row r="10" spans="1:6" x14ac:dyDescent="0.25">
      <c r="A10" s="325" t="s">
        <v>11</v>
      </c>
      <c r="B10" s="159" t="s">
        <v>12</v>
      </c>
      <c r="C10" s="189">
        <v>1</v>
      </c>
      <c r="D10" s="285">
        <f>INPUTS!C51</f>
        <v>0.5</v>
      </c>
      <c r="E10" s="126">
        <f>+C10*D10</f>
        <v>0.5</v>
      </c>
      <c r="F10" s="175"/>
    </row>
    <row r="11" spans="1:6" x14ac:dyDescent="0.25">
      <c r="A11" s="246" t="s">
        <v>13</v>
      </c>
      <c r="B11" s="74" t="s">
        <v>14</v>
      </c>
      <c r="C11" s="190">
        <v>70</v>
      </c>
      <c r="D11" s="286">
        <f>INPUTS!C17</f>
        <v>0.8</v>
      </c>
      <c r="E11" s="287">
        <f>+D11*C11</f>
        <v>56</v>
      </c>
      <c r="F11" s="175"/>
    </row>
    <row r="12" spans="1:6" x14ac:dyDescent="0.25">
      <c r="A12" s="73" t="s">
        <v>15</v>
      </c>
      <c r="B12" s="74" t="s">
        <v>14</v>
      </c>
      <c r="C12" s="191">
        <v>85</v>
      </c>
      <c r="D12" s="286">
        <f>INPUTS!C18</f>
        <v>0.74</v>
      </c>
      <c r="E12" s="126">
        <f>+D12*C12</f>
        <v>62.9</v>
      </c>
      <c r="F12" s="175"/>
    </row>
    <row r="13" spans="1:6" x14ac:dyDescent="0.25">
      <c r="A13" s="73" t="s">
        <v>16</v>
      </c>
      <c r="B13" s="74" t="s">
        <v>14</v>
      </c>
      <c r="C13" s="191">
        <v>75</v>
      </c>
      <c r="D13" s="286">
        <f>INPUTS!C19</f>
        <v>0.41499999999999998</v>
      </c>
      <c r="E13" s="126">
        <f>+D13*C13</f>
        <v>31.125</v>
      </c>
      <c r="F13" s="175"/>
    </row>
    <row r="14" spans="1:6" x14ac:dyDescent="0.25">
      <c r="A14" s="73" t="s">
        <v>17</v>
      </c>
      <c r="B14" s="192" t="s">
        <v>18</v>
      </c>
      <c r="C14" s="193">
        <v>0.5</v>
      </c>
      <c r="D14" s="286">
        <f>INPUTS!C22</f>
        <v>54</v>
      </c>
      <c r="E14" s="151">
        <f>+D14*C14</f>
        <v>27</v>
      </c>
      <c r="F14" s="175"/>
    </row>
    <row r="15" spans="1:6" x14ac:dyDescent="0.25">
      <c r="A15" s="71" t="s">
        <v>219</v>
      </c>
      <c r="B15" s="194" t="s">
        <v>49</v>
      </c>
      <c r="C15" s="72">
        <v>0.5</v>
      </c>
      <c r="D15" s="95">
        <f>INPUTS!C35</f>
        <v>8.9499999999999993</v>
      </c>
      <c r="E15" s="306">
        <f t="shared" ref="E15:E24" si="0">C15*D15</f>
        <v>4.4749999999999996</v>
      </c>
      <c r="F15" s="175"/>
    </row>
    <row r="16" spans="1:6" x14ac:dyDescent="0.25">
      <c r="A16" s="71" t="s">
        <v>164</v>
      </c>
      <c r="B16" s="194" t="s">
        <v>49</v>
      </c>
      <c r="C16" s="72">
        <v>1.5</v>
      </c>
      <c r="D16" s="95">
        <f>INPUTS!C49</f>
        <v>6.01</v>
      </c>
      <c r="E16" s="306">
        <f>INPUTS!C40</f>
        <v>5.25</v>
      </c>
      <c r="F16" s="175"/>
    </row>
    <row r="17" spans="1:6" x14ac:dyDescent="0.25">
      <c r="A17" s="71" t="s">
        <v>61</v>
      </c>
      <c r="B17" s="194" t="s">
        <v>62</v>
      </c>
      <c r="C17" s="155">
        <v>1</v>
      </c>
      <c r="D17" s="95">
        <v>2.25</v>
      </c>
      <c r="E17" s="326">
        <f t="shared" si="0"/>
        <v>2.25</v>
      </c>
      <c r="F17" s="175"/>
    </row>
    <row r="18" spans="1:6" x14ac:dyDescent="0.25">
      <c r="A18" s="71" t="s">
        <v>53</v>
      </c>
      <c r="B18" s="194" t="s">
        <v>49</v>
      </c>
      <c r="C18" s="195">
        <v>2</v>
      </c>
      <c r="D18" s="95">
        <f>INPUTS!C45</f>
        <v>0.745</v>
      </c>
      <c r="E18" s="287">
        <f t="shared" si="0"/>
        <v>1.49</v>
      </c>
      <c r="F18" s="175"/>
    </row>
    <row r="19" spans="1:6" x14ac:dyDescent="0.25">
      <c r="A19" s="70" t="s">
        <v>190</v>
      </c>
      <c r="B19" s="196" t="s">
        <v>49</v>
      </c>
      <c r="C19" s="195">
        <v>3.84</v>
      </c>
      <c r="D19" s="260">
        <f>INPUTS!C47</f>
        <v>1.4</v>
      </c>
      <c r="E19" s="287">
        <f t="shared" si="0"/>
        <v>5.3759999999999994</v>
      </c>
      <c r="F19" s="175"/>
    </row>
    <row r="20" spans="1:6" x14ac:dyDescent="0.25">
      <c r="A20" s="71" t="s">
        <v>79</v>
      </c>
      <c r="B20" s="194" t="s">
        <v>63</v>
      </c>
      <c r="C20" s="195">
        <v>1</v>
      </c>
      <c r="D20" s="95">
        <f>INPUTS!C25</f>
        <v>2.92</v>
      </c>
      <c r="E20" s="287">
        <f t="shared" si="0"/>
        <v>2.92</v>
      </c>
      <c r="F20" s="197"/>
    </row>
    <row r="21" spans="1:6" x14ac:dyDescent="0.25">
      <c r="A21" s="71" t="s">
        <v>169</v>
      </c>
      <c r="B21" s="194" t="s">
        <v>49</v>
      </c>
      <c r="C21" s="195">
        <v>6.5</v>
      </c>
      <c r="D21" s="95">
        <f>INPUTS!C39</f>
        <v>1.47</v>
      </c>
      <c r="E21" s="287">
        <f>C21*D21</f>
        <v>9.5549999999999997</v>
      </c>
      <c r="F21" s="197"/>
    </row>
    <row r="22" spans="1:6" x14ac:dyDescent="0.25">
      <c r="A22" s="71" t="s">
        <v>45</v>
      </c>
      <c r="B22" s="194" t="s">
        <v>62</v>
      </c>
      <c r="C22" s="195">
        <v>1</v>
      </c>
      <c r="D22" s="95">
        <f>INPUTS!C40</f>
        <v>5.25</v>
      </c>
      <c r="E22" s="287">
        <f t="shared" si="0"/>
        <v>5.25</v>
      </c>
      <c r="F22" s="197"/>
    </row>
    <row r="23" spans="1:6" x14ac:dyDescent="0.25">
      <c r="A23" s="73" t="s">
        <v>202</v>
      </c>
      <c r="B23" s="198" t="s">
        <v>12</v>
      </c>
      <c r="C23" s="199">
        <v>1</v>
      </c>
      <c r="D23" s="286">
        <f>INPUTS!C55</f>
        <v>12.78</v>
      </c>
      <c r="E23" s="287">
        <f t="shared" si="0"/>
        <v>12.78</v>
      </c>
      <c r="F23" s="197"/>
    </row>
    <row r="24" spans="1:6" x14ac:dyDescent="0.25">
      <c r="A24" s="73" t="s">
        <v>203</v>
      </c>
      <c r="B24" s="198" t="s">
        <v>12</v>
      </c>
      <c r="C24" s="199">
        <v>1</v>
      </c>
      <c r="D24" s="286">
        <f>INPUTS!C54</f>
        <v>17.559999999999999</v>
      </c>
      <c r="E24" s="287">
        <f t="shared" si="0"/>
        <v>17.559999999999999</v>
      </c>
      <c r="F24" s="197"/>
    </row>
    <row r="25" spans="1:6" x14ac:dyDescent="0.25">
      <c r="A25" s="327" t="s">
        <v>22</v>
      </c>
      <c r="B25" s="181">
        <f>SUM(E8:E22)</f>
        <v>355.59100000000001</v>
      </c>
      <c r="C25" s="201">
        <v>0.5</v>
      </c>
      <c r="D25" s="202">
        <v>8.5000000000000006E-2</v>
      </c>
      <c r="E25" s="328">
        <f>+B25*C25*D25</f>
        <v>15.112617500000001</v>
      </c>
      <c r="F25" s="197"/>
    </row>
    <row r="26" spans="1:6" x14ac:dyDescent="0.25">
      <c r="A26" s="329" t="s">
        <v>23</v>
      </c>
      <c r="B26" s="203"/>
      <c r="C26" s="204"/>
      <c r="D26" s="200"/>
      <c r="E26" s="328">
        <f>SUM(E7:E25)</f>
        <v>401.04361749999998</v>
      </c>
      <c r="F26" s="175"/>
    </row>
    <row r="27" spans="1:6" ht="13.8" thickBot="1" x14ac:dyDescent="0.3">
      <c r="A27" s="318" t="s">
        <v>64</v>
      </c>
      <c r="B27" s="182"/>
      <c r="C27" s="182"/>
      <c r="D27" s="205"/>
      <c r="E27" s="319">
        <f>E6-E26</f>
        <v>695.70638250000002</v>
      </c>
      <c r="F27" s="175"/>
    </row>
    <row r="28" spans="1:6" ht="13.8" thickTop="1" x14ac:dyDescent="0.25">
      <c r="A28" s="136" t="s">
        <v>24</v>
      </c>
      <c r="B28" s="206"/>
      <c r="C28" s="207"/>
      <c r="D28" s="206"/>
      <c r="E28" s="330"/>
      <c r="F28" s="175"/>
    </row>
    <row r="29" spans="1:6" x14ac:dyDescent="0.25">
      <c r="A29" s="325" t="s">
        <v>27</v>
      </c>
      <c r="B29" s="180" t="s">
        <v>12</v>
      </c>
      <c r="C29" s="159">
        <v>2</v>
      </c>
      <c r="D29" s="291">
        <f>INPUTS!C63</f>
        <v>9.5500000000000007</v>
      </c>
      <c r="E29" s="331">
        <f>D29*C29</f>
        <v>19.100000000000001</v>
      </c>
      <c r="F29" s="175"/>
    </row>
    <row r="30" spans="1:6" x14ac:dyDescent="0.25">
      <c r="A30" s="71" t="s">
        <v>117</v>
      </c>
      <c r="B30" s="159" t="s">
        <v>12</v>
      </c>
      <c r="C30" s="159">
        <v>2</v>
      </c>
      <c r="D30" s="291">
        <f>INPUTS!C62</f>
        <v>19.47</v>
      </c>
      <c r="E30" s="331">
        <f>C30*D30</f>
        <v>38.94</v>
      </c>
      <c r="F30" s="175"/>
    </row>
    <row r="31" spans="1:6" x14ac:dyDescent="0.25">
      <c r="A31" s="325" t="s">
        <v>118</v>
      </c>
      <c r="B31" s="180" t="s">
        <v>12</v>
      </c>
      <c r="C31" s="180">
        <v>1</v>
      </c>
      <c r="D31" s="208">
        <f>INPUTS!C76</f>
        <v>11.2</v>
      </c>
      <c r="E31" s="332">
        <f>D31*C31</f>
        <v>11.2</v>
      </c>
      <c r="F31" s="175"/>
    </row>
    <row r="32" spans="1:6" x14ac:dyDescent="0.25">
      <c r="A32" s="317" t="s">
        <v>65</v>
      </c>
      <c r="B32" s="180" t="s">
        <v>12</v>
      </c>
      <c r="C32" s="180">
        <v>1</v>
      </c>
      <c r="D32" s="208">
        <f>INPUTS!C70</f>
        <v>23.43</v>
      </c>
      <c r="E32" s="332">
        <f>C32*D32</f>
        <v>23.43</v>
      </c>
      <c r="F32" s="175"/>
    </row>
    <row r="33" spans="1:6" x14ac:dyDescent="0.25">
      <c r="A33" s="317" t="s">
        <v>56</v>
      </c>
      <c r="B33" s="180" t="s">
        <v>12</v>
      </c>
      <c r="C33" s="180">
        <v>4</v>
      </c>
      <c r="D33" s="208">
        <f>INPUTS!C68</f>
        <v>10.5</v>
      </c>
      <c r="E33" s="332">
        <f>D33*C33</f>
        <v>42</v>
      </c>
      <c r="F33" s="175"/>
    </row>
    <row r="34" spans="1:6" x14ac:dyDescent="0.25">
      <c r="A34" s="317" t="s">
        <v>31</v>
      </c>
      <c r="B34" s="180" t="s">
        <v>12</v>
      </c>
      <c r="C34" s="180">
        <v>2</v>
      </c>
      <c r="D34" s="208">
        <f>INPUTS!C80</f>
        <v>37.81</v>
      </c>
      <c r="E34" s="332">
        <f>D34*C34</f>
        <v>75.62</v>
      </c>
      <c r="F34" s="175"/>
    </row>
    <row r="35" spans="1:6" x14ac:dyDescent="0.25">
      <c r="A35" s="317" t="s">
        <v>32</v>
      </c>
      <c r="B35" s="180" t="s">
        <v>7</v>
      </c>
      <c r="C35" s="180">
        <f>C4+C5</f>
        <v>125</v>
      </c>
      <c r="D35" s="208">
        <f>INPUTS!C81</f>
        <v>0.2</v>
      </c>
      <c r="E35" s="332">
        <f>D35*C35</f>
        <v>25</v>
      </c>
      <c r="F35" s="175"/>
    </row>
    <row r="36" spans="1:6" x14ac:dyDescent="0.25">
      <c r="A36" s="71" t="s">
        <v>70</v>
      </c>
      <c r="B36" s="208">
        <f>SUM(E29:E33)</f>
        <v>134.66999999999999</v>
      </c>
      <c r="C36" s="180">
        <v>0.5</v>
      </c>
      <c r="D36" s="96">
        <v>8.5000000000000006E-2</v>
      </c>
      <c r="E36" s="332">
        <f>B36*C36*D36</f>
        <v>5.7234749999999996</v>
      </c>
      <c r="F36" s="175"/>
    </row>
    <row r="37" spans="1:6" x14ac:dyDescent="0.25">
      <c r="A37" s="317" t="s">
        <v>33</v>
      </c>
      <c r="B37" s="180" t="s">
        <v>12</v>
      </c>
      <c r="C37" s="180">
        <v>1</v>
      </c>
      <c r="D37" s="95">
        <f>INPUTS!C82</f>
        <v>110</v>
      </c>
      <c r="E37" s="332">
        <f>D37*C37</f>
        <v>110</v>
      </c>
      <c r="F37" s="175"/>
    </row>
    <row r="38" spans="1:6" ht="13.8" thickBot="1" x14ac:dyDescent="0.3">
      <c r="A38" s="318" t="s">
        <v>34</v>
      </c>
      <c r="B38" s="182"/>
      <c r="C38" s="182"/>
      <c r="D38" s="205"/>
      <c r="E38" s="333">
        <f>SUM(E29:E37)</f>
        <v>351.01347499999997</v>
      </c>
      <c r="F38" s="175"/>
    </row>
    <row r="39" spans="1:6" ht="13.8" thickTop="1" x14ac:dyDescent="0.25">
      <c r="A39" s="314" t="s">
        <v>35</v>
      </c>
      <c r="B39" s="179"/>
      <c r="C39" s="179"/>
      <c r="D39" s="209"/>
      <c r="E39" s="332">
        <f>E26+E38</f>
        <v>752.05709249999995</v>
      </c>
      <c r="F39" s="175"/>
    </row>
    <row r="40" spans="1:6" ht="13.8" thickBot="1" x14ac:dyDescent="0.3">
      <c r="A40" s="334" t="s">
        <v>36</v>
      </c>
      <c r="B40" s="335"/>
      <c r="C40" s="335"/>
      <c r="D40" s="336"/>
      <c r="E40" s="337">
        <f>E6-E39</f>
        <v>344.69290750000005</v>
      </c>
      <c r="F40" s="197"/>
    </row>
    <row r="41" spans="1:6" x14ac:dyDescent="0.25">
      <c r="A41" s="210"/>
      <c r="B41" s="211"/>
      <c r="C41" s="211"/>
      <c r="D41" s="212" t="s">
        <v>186</v>
      </c>
      <c r="E41" s="213"/>
      <c r="F41" s="214"/>
    </row>
    <row r="42" spans="1:6" x14ac:dyDescent="0.25">
      <c r="A42" s="215"/>
      <c r="B42" s="216" t="s">
        <v>52</v>
      </c>
      <c r="C42" s="176"/>
      <c r="D42" s="112">
        <f>E42*0.88</f>
        <v>5.5351999999999997</v>
      </c>
      <c r="E42" s="112">
        <f>D4</f>
        <v>6.29</v>
      </c>
      <c r="F42" s="146">
        <f>E42*1.12</f>
        <v>7.0448000000000004</v>
      </c>
    </row>
    <row r="43" spans="1:6" x14ac:dyDescent="0.25">
      <c r="A43" s="215" t="s">
        <v>37</v>
      </c>
      <c r="B43" s="176"/>
      <c r="C43" s="217" t="s">
        <v>73</v>
      </c>
      <c r="D43" s="218">
        <f>E43*0.88</f>
        <v>11</v>
      </c>
      <c r="E43" s="218">
        <f>+D5</f>
        <v>12.5</v>
      </c>
      <c r="F43" s="219">
        <f>E43*1.12</f>
        <v>14.000000000000002</v>
      </c>
    </row>
    <row r="44" spans="1:6" x14ac:dyDescent="0.25">
      <c r="A44" s="215" t="s">
        <v>38</v>
      </c>
      <c r="B44" s="220">
        <f>B45*0.75</f>
        <v>56.25</v>
      </c>
      <c r="C44" s="221">
        <f>C45*0.75</f>
        <v>37.5</v>
      </c>
      <c r="D44" s="222">
        <f>((D42*B44)+(D43*C44))-E39</f>
        <v>-28.202092499999935</v>
      </c>
      <c r="E44" s="222">
        <f>((E42*B44)+(E43*C44))-E39</f>
        <v>70.505407500000047</v>
      </c>
      <c r="F44" s="223">
        <f>((F42*B44)+(F43*C44))-E39</f>
        <v>169.21290750000026</v>
      </c>
    </row>
    <row r="45" spans="1:6" x14ac:dyDescent="0.25">
      <c r="A45" s="215" t="s">
        <v>39</v>
      </c>
      <c r="B45" s="220">
        <f>C4</f>
        <v>75</v>
      </c>
      <c r="C45" s="221">
        <f>+C5</f>
        <v>50</v>
      </c>
      <c r="D45" s="222">
        <f>((D42*B45)+(D43*C45))-E39</f>
        <v>213.08290750000003</v>
      </c>
      <c r="E45" s="222">
        <f>((E42*B45)+(E43*C45))-E39</f>
        <v>344.69290750000005</v>
      </c>
      <c r="F45" s="223">
        <f>((F42*B45)+(F43*C45))-E39</f>
        <v>476.30290750000017</v>
      </c>
    </row>
    <row r="46" spans="1:6" ht="13.8" thickBot="1" x14ac:dyDescent="0.3">
      <c r="A46" s="224" t="s">
        <v>87</v>
      </c>
      <c r="B46" s="225">
        <f>B45*1.25</f>
        <v>93.75</v>
      </c>
      <c r="C46" s="226">
        <f>C45*1.25</f>
        <v>62.5</v>
      </c>
      <c r="D46" s="227">
        <f>((D42*B46)+(D43*C46))-E39</f>
        <v>454.3679075</v>
      </c>
      <c r="E46" s="227">
        <f>((E42*B46)+(E43*C46))-E39</f>
        <v>618.88040750000005</v>
      </c>
      <c r="F46" s="228">
        <f>((F42*B46)+(F43*C46))-E39</f>
        <v>783.39290750000032</v>
      </c>
    </row>
    <row r="47" spans="1:6" ht="3" customHeight="1" x14ac:dyDescent="0.25">
      <c r="A47" s="176"/>
      <c r="B47" s="176"/>
      <c r="C47" s="176"/>
      <c r="D47" s="176"/>
      <c r="E47" s="176"/>
      <c r="F47" s="176"/>
    </row>
    <row r="48" spans="1:6" s="159" customFormat="1" x14ac:dyDescent="0.25">
      <c r="A48" s="229" t="s">
        <v>51</v>
      </c>
      <c r="B48" s="116"/>
      <c r="C48" s="116"/>
      <c r="D48" s="116"/>
      <c r="E48" s="116"/>
      <c r="F48" s="116"/>
    </row>
    <row r="49" spans="1:6" s="159" customFormat="1" ht="10.5" customHeight="1" x14ac:dyDescent="0.25">
      <c r="A49" s="229" t="s">
        <v>46</v>
      </c>
      <c r="B49" s="116"/>
      <c r="C49" s="116"/>
      <c r="D49" s="116"/>
      <c r="E49" s="116"/>
      <c r="F49" s="116"/>
    </row>
    <row r="50" spans="1:6" s="75" customFormat="1" ht="10.5" customHeight="1" x14ac:dyDescent="0.25">
      <c r="A50" s="229" t="s">
        <v>102</v>
      </c>
      <c r="F50" s="115"/>
    </row>
    <row r="51" spans="1:6" s="75" customFormat="1" x14ac:dyDescent="0.25">
      <c r="A51" s="229" t="s">
        <v>103</v>
      </c>
      <c r="F51" s="115"/>
    </row>
    <row r="52" spans="1:6" s="159" customFormat="1" x14ac:dyDescent="0.25">
      <c r="A52" s="230" t="s">
        <v>71</v>
      </c>
      <c r="B52" s="116"/>
      <c r="C52" s="116"/>
      <c r="D52" s="116"/>
      <c r="E52" s="116"/>
      <c r="F52" s="116"/>
    </row>
    <row r="53" spans="1:6" s="231" customFormat="1" x14ac:dyDescent="0.25">
      <c r="A53" s="230" t="s">
        <v>88</v>
      </c>
      <c r="B53" s="116"/>
      <c r="C53" s="116"/>
      <c r="D53" s="116"/>
      <c r="E53" s="116"/>
      <c r="F53" s="116"/>
    </row>
    <row r="54" spans="1:6" s="176" customFormat="1" x14ac:dyDescent="0.25"/>
    <row r="55" spans="1:6" s="176" customFormat="1" x14ac:dyDescent="0.25"/>
    <row r="56" spans="1:6" s="176" customFormat="1" x14ac:dyDescent="0.25"/>
    <row r="57" spans="1:6" s="176" customFormat="1" x14ac:dyDescent="0.25"/>
    <row r="58" spans="1:6" s="176" customFormat="1" x14ac:dyDescent="0.25"/>
    <row r="59" spans="1:6" s="176" customFormat="1" x14ac:dyDescent="0.25"/>
    <row r="60" spans="1:6" s="176" customFormat="1" x14ac:dyDescent="0.25"/>
    <row r="61" spans="1:6" s="176" customFormat="1" x14ac:dyDescent="0.25"/>
    <row r="62" spans="1:6" s="176" customFormat="1" x14ac:dyDescent="0.25"/>
    <row r="63" spans="1:6" s="176" customFormat="1" x14ac:dyDescent="0.25"/>
    <row r="64" spans="1:6" s="176" customFormat="1" x14ac:dyDescent="0.25"/>
    <row r="65" s="176" customFormat="1" x14ac:dyDescent="0.25"/>
    <row r="66" s="176" customFormat="1" x14ac:dyDescent="0.25"/>
    <row r="67" s="176" customFormat="1" x14ac:dyDescent="0.25"/>
    <row r="68" s="176" customFormat="1" x14ac:dyDescent="0.25"/>
    <row r="69" s="176" customFormat="1" x14ac:dyDescent="0.25"/>
    <row r="70" s="176" customFormat="1" x14ac:dyDescent="0.25"/>
    <row r="71" s="176" customFormat="1" x14ac:dyDescent="0.25"/>
    <row r="72" s="176" customFormat="1" x14ac:dyDescent="0.25"/>
    <row r="73" s="176" customFormat="1" x14ac:dyDescent="0.25"/>
    <row r="74" s="176" customFormat="1" x14ac:dyDescent="0.25"/>
    <row r="75" s="176" customFormat="1" x14ac:dyDescent="0.25"/>
    <row r="76" s="176" customFormat="1" x14ac:dyDescent="0.25"/>
    <row r="77" s="176" customFormat="1" x14ac:dyDescent="0.25"/>
    <row r="78" s="176" customFormat="1" x14ac:dyDescent="0.25"/>
    <row r="79" s="176" customFormat="1" x14ac:dyDescent="0.25"/>
    <row r="80" s="176" customFormat="1" x14ac:dyDescent="0.25"/>
    <row r="81" s="176" customFormat="1" x14ac:dyDescent="0.25"/>
    <row r="82" s="176" customFormat="1" x14ac:dyDescent="0.25"/>
    <row r="83" s="176" customFormat="1" x14ac:dyDescent="0.25"/>
    <row r="84" s="176" customFormat="1" x14ac:dyDescent="0.25"/>
    <row r="85" s="176" customFormat="1" x14ac:dyDescent="0.25"/>
    <row r="86" s="176" customFormat="1" x14ac:dyDescent="0.25"/>
    <row r="87" s="176" customFormat="1" x14ac:dyDescent="0.25"/>
    <row r="88" s="176" customFormat="1" x14ac:dyDescent="0.25"/>
    <row r="89" s="176" customFormat="1" x14ac:dyDescent="0.25"/>
    <row r="90" s="176" customFormat="1" x14ac:dyDescent="0.25"/>
    <row r="91" s="176" customFormat="1" x14ac:dyDescent="0.25"/>
    <row r="92" s="176" customFormat="1" x14ac:dyDescent="0.25"/>
    <row r="93" s="176" customFormat="1" x14ac:dyDescent="0.25"/>
    <row r="94" s="176" customFormat="1" x14ac:dyDescent="0.25"/>
    <row r="95" s="176" customFormat="1" x14ac:dyDescent="0.25"/>
    <row r="96" s="176" customFormat="1" x14ac:dyDescent="0.25"/>
    <row r="97" s="176" customFormat="1" x14ac:dyDescent="0.25"/>
    <row r="98" s="176" customFormat="1" x14ac:dyDescent="0.25"/>
    <row r="99" s="176" customFormat="1" x14ac:dyDescent="0.25"/>
    <row r="100" s="176" customFormat="1" x14ac:dyDescent="0.25"/>
    <row r="101" s="176" customFormat="1" x14ac:dyDescent="0.25"/>
    <row r="102" s="176" customFormat="1" x14ac:dyDescent="0.25"/>
    <row r="103" s="176" customFormat="1" x14ac:dyDescent="0.25"/>
    <row r="104" s="176" customFormat="1" x14ac:dyDescent="0.25"/>
    <row r="105" s="176" customFormat="1" x14ac:dyDescent="0.25"/>
    <row r="106" s="176" customFormat="1" x14ac:dyDescent="0.25"/>
    <row r="107" s="176" customFormat="1" x14ac:dyDescent="0.25"/>
    <row r="108" s="176" customFormat="1" x14ac:dyDescent="0.25"/>
    <row r="109" s="176" customFormat="1" x14ac:dyDescent="0.25"/>
    <row r="110" s="176" customFormat="1" x14ac:dyDescent="0.25"/>
    <row r="111" s="176" customFormat="1" x14ac:dyDescent="0.25"/>
    <row r="112" s="176" customFormat="1" x14ac:dyDescent="0.25"/>
    <row r="113" s="176" customFormat="1" x14ac:dyDescent="0.25"/>
    <row r="114" s="176" customFormat="1" x14ac:dyDescent="0.25"/>
    <row r="115" s="176" customFormat="1" x14ac:dyDescent="0.25"/>
    <row r="116" s="176" customFormat="1" x14ac:dyDescent="0.25"/>
    <row r="117" s="176" customFormat="1" x14ac:dyDescent="0.25"/>
    <row r="118" s="176" customFormat="1" x14ac:dyDescent="0.25"/>
    <row r="119" s="176" customFormat="1" x14ac:dyDescent="0.25"/>
    <row r="120" s="176" customFormat="1" x14ac:dyDescent="0.25"/>
    <row r="121" s="176" customFormat="1" x14ac:dyDescent="0.25"/>
    <row r="122" s="176" customFormat="1" x14ac:dyDescent="0.25"/>
    <row r="123" s="176" customFormat="1" x14ac:dyDescent="0.25"/>
    <row r="124" s="176" customFormat="1" x14ac:dyDescent="0.25"/>
    <row r="125" s="176" customFormat="1" x14ac:dyDescent="0.25"/>
    <row r="126" s="176" customFormat="1" x14ac:dyDescent="0.25"/>
    <row r="127" s="176" customFormat="1" x14ac:dyDescent="0.25"/>
    <row r="128" s="176" customFormat="1" x14ac:dyDescent="0.25"/>
    <row r="129" s="176" customFormat="1" x14ac:dyDescent="0.25"/>
    <row r="130" s="176" customFormat="1" x14ac:dyDescent="0.25"/>
    <row r="131" s="176" customFormat="1" x14ac:dyDescent="0.25"/>
    <row r="132" s="176" customFormat="1" x14ac:dyDescent="0.25"/>
    <row r="133" s="176" customFormat="1" x14ac:dyDescent="0.25"/>
    <row r="134" s="176" customFormat="1" x14ac:dyDescent="0.25"/>
    <row r="135" s="176" customFormat="1" x14ac:dyDescent="0.25"/>
    <row r="136" s="176" customFormat="1" x14ac:dyDescent="0.25"/>
    <row r="137" s="176" customFormat="1" x14ac:dyDescent="0.25"/>
    <row r="138" s="176" customFormat="1" x14ac:dyDescent="0.25"/>
    <row r="139" s="176" customFormat="1" x14ac:dyDescent="0.25"/>
    <row r="140" s="176" customFormat="1" x14ac:dyDescent="0.25"/>
    <row r="141" s="176" customFormat="1" x14ac:dyDescent="0.25"/>
    <row r="142" s="176" customFormat="1" x14ac:dyDescent="0.25"/>
    <row r="143" s="176" customFormat="1" x14ac:dyDescent="0.25"/>
    <row r="144" s="176" customFormat="1" x14ac:dyDescent="0.25"/>
    <row r="145" s="176" customFormat="1" x14ac:dyDescent="0.25"/>
    <row r="146" s="176" customFormat="1" x14ac:dyDescent="0.25"/>
    <row r="147" s="176" customFormat="1" x14ac:dyDescent="0.25"/>
    <row r="148" s="176" customFormat="1" x14ac:dyDescent="0.25"/>
    <row r="149" s="176" customFormat="1" x14ac:dyDescent="0.25"/>
    <row r="150" s="176" customFormat="1" x14ac:dyDescent="0.25"/>
    <row r="151" s="176" customFormat="1" x14ac:dyDescent="0.25"/>
    <row r="152" s="176" customFormat="1" x14ac:dyDescent="0.25"/>
    <row r="153" s="176" customFormat="1" x14ac:dyDescent="0.25"/>
    <row r="154" s="176" customFormat="1" x14ac:dyDescent="0.25"/>
    <row r="155" s="176" customFormat="1" x14ac:dyDescent="0.25"/>
    <row r="156" s="176" customFormat="1" x14ac:dyDescent="0.25"/>
    <row r="157" s="176" customFormat="1" x14ac:dyDescent="0.25"/>
    <row r="158" s="176" customFormat="1" x14ac:dyDescent="0.25"/>
    <row r="159" s="176" customFormat="1" x14ac:dyDescent="0.25"/>
    <row r="160" s="176" customFormat="1" x14ac:dyDescent="0.25"/>
    <row r="161" s="176" customFormat="1" x14ac:dyDescent="0.25"/>
    <row r="162" s="176" customFormat="1" x14ac:dyDescent="0.25"/>
    <row r="163" s="176" customFormat="1" x14ac:dyDescent="0.25"/>
    <row r="164" s="176" customFormat="1" x14ac:dyDescent="0.25"/>
    <row r="165" s="176" customFormat="1" x14ac:dyDescent="0.25"/>
    <row r="166" s="176" customFormat="1" x14ac:dyDescent="0.25"/>
    <row r="167" s="176" customFormat="1" x14ac:dyDescent="0.25"/>
    <row r="168" s="176" customFormat="1" x14ac:dyDescent="0.25"/>
    <row r="169" s="176" customFormat="1" x14ac:dyDescent="0.25"/>
    <row r="170" s="176" customFormat="1" x14ac:dyDescent="0.25"/>
    <row r="171" s="176" customFormat="1" x14ac:dyDescent="0.25"/>
    <row r="172" s="176" customFormat="1" x14ac:dyDescent="0.25"/>
    <row r="173" s="176" customFormat="1" x14ac:dyDescent="0.25"/>
    <row r="174" s="176" customFormat="1" x14ac:dyDescent="0.25"/>
    <row r="175" s="176" customFormat="1" x14ac:dyDescent="0.25"/>
    <row r="176" s="176" customFormat="1" x14ac:dyDescent="0.25"/>
    <row r="177" s="176" customFormat="1" x14ac:dyDescent="0.25"/>
    <row r="178" s="176" customFormat="1" x14ac:dyDescent="0.25"/>
    <row r="179" s="176" customFormat="1" x14ac:dyDescent="0.25"/>
    <row r="180" s="176" customFormat="1" x14ac:dyDescent="0.25"/>
    <row r="181" s="176" customFormat="1" x14ac:dyDescent="0.25"/>
    <row r="182" s="176" customFormat="1" x14ac:dyDescent="0.25"/>
    <row r="183" s="176" customFormat="1" x14ac:dyDescent="0.25"/>
    <row r="184" s="176" customFormat="1" x14ac:dyDescent="0.25"/>
    <row r="185" s="176" customFormat="1" x14ac:dyDescent="0.25"/>
    <row r="186" s="176" customFormat="1" x14ac:dyDescent="0.25"/>
    <row r="187" s="176" customFormat="1" x14ac:dyDescent="0.25"/>
    <row r="188" s="176" customFormat="1" x14ac:dyDescent="0.25"/>
    <row r="189" s="176" customFormat="1" x14ac:dyDescent="0.25"/>
    <row r="190" s="176" customFormat="1" x14ac:dyDescent="0.25"/>
    <row r="191" s="176" customFormat="1" x14ac:dyDescent="0.25"/>
    <row r="192" s="176" customFormat="1" x14ac:dyDescent="0.25"/>
    <row r="193" s="176" customFormat="1" x14ac:dyDescent="0.25"/>
    <row r="194" s="176" customFormat="1" x14ac:dyDescent="0.25"/>
    <row r="195" s="176" customFormat="1" x14ac:dyDescent="0.25"/>
    <row r="196" s="176" customFormat="1" x14ac:dyDescent="0.25"/>
    <row r="197" s="176" customFormat="1" x14ac:dyDescent="0.25"/>
    <row r="198" s="176" customFormat="1" x14ac:dyDescent="0.25"/>
    <row r="199" s="176" customFormat="1" x14ac:dyDescent="0.25"/>
    <row r="200" s="176" customFormat="1" x14ac:dyDescent="0.25"/>
    <row r="201" s="176" customFormat="1" x14ac:dyDescent="0.25"/>
    <row r="202" s="176" customFormat="1" x14ac:dyDescent="0.25"/>
    <row r="203" s="176" customFormat="1" x14ac:dyDescent="0.25"/>
    <row r="204" s="176" customFormat="1" x14ac:dyDescent="0.25"/>
    <row r="205" s="176" customFormat="1" x14ac:dyDescent="0.25"/>
    <row r="206" s="176" customFormat="1" x14ac:dyDescent="0.25"/>
  </sheetData>
  <phoneticPr fontId="0" type="noConversion"/>
  <pageMargins left="0.75" right="0.75" top="1" bottom="0.75" header="0.3" footer="0.3"/>
  <pageSetup scale="98" orientation="portrait" r:id="rId1"/>
  <headerFooter alignWithMargins="0">
    <oddHeader xml:space="preserve">&amp;R&amp;G     </oddHeader>
    <oddFooter>&amp;C&amp;A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08"/>
  <sheetViews>
    <sheetView zoomScaleNormal="100" workbookViewId="0"/>
  </sheetViews>
  <sheetFormatPr defaultColWidth="12.5546875" defaultRowHeight="13.2" x14ac:dyDescent="0.25"/>
  <cols>
    <col min="1" max="1" width="41.33203125" customWidth="1"/>
    <col min="2" max="5" width="11.6640625" customWidth="1"/>
    <col min="6" max="6" width="12.5546875" customWidth="1"/>
  </cols>
  <sheetData>
    <row r="1" spans="1:6" ht="18" customHeight="1" thickBot="1" x14ac:dyDescent="0.35">
      <c r="A1" s="26" t="s">
        <v>105</v>
      </c>
      <c r="B1" s="27"/>
      <c r="C1" s="57" t="s">
        <v>104</v>
      </c>
      <c r="D1" s="28"/>
      <c r="E1" s="29"/>
    </row>
    <row r="2" spans="1:6" ht="18" customHeight="1" thickTop="1" thickBot="1" x14ac:dyDescent="0.3">
      <c r="A2" s="58" t="s">
        <v>0</v>
      </c>
      <c r="B2" s="49" t="s">
        <v>1</v>
      </c>
      <c r="C2" s="49" t="s">
        <v>2</v>
      </c>
      <c r="D2" s="49" t="s">
        <v>3</v>
      </c>
      <c r="E2" s="59" t="s">
        <v>4</v>
      </c>
    </row>
    <row r="3" spans="1:6" ht="18" customHeight="1" x14ac:dyDescent="0.25">
      <c r="A3" s="46" t="s">
        <v>5</v>
      </c>
      <c r="B3" s="51"/>
      <c r="C3" s="51"/>
      <c r="D3" s="51"/>
      <c r="E3" s="52"/>
    </row>
    <row r="4" spans="1:6" ht="18" customHeight="1" thickBot="1" x14ac:dyDescent="0.3">
      <c r="A4" s="53"/>
      <c r="B4" s="54" t="s">
        <v>78</v>
      </c>
      <c r="C4" s="54" t="s">
        <v>78</v>
      </c>
      <c r="D4" s="55" t="s">
        <v>78</v>
      </c>
      <c r="E4" s="56" t="s">
        <v>78</v>
      </c>
    </row>
    <row r="5" spans="1:6" ht="18" customHeight="1" x14ac:dyDescent="0.25">
      <c r="A5" s="60" t="s">
        <v>8</v>
      </c>
      <c r="B5" s="42"/>
      <c r="C5" s="42"/>
      <c r="D5" s="50"/>
      <c r="E5" s="61"/>
    </row>
    <row r="6" spans="1:6" ht="18" customHeight="1" x14ac:dyDescent="0.25">
      <c r="A6" s="31" t="s">
        <v>9</v>
      </c>
      <c r="B6" s="2" t="s">
        <v>78</v>
      </c>
      <c r="C6" s="3" t="s">
        <v>78</v>
      </c>
      <c r="D6" s="4" t="s">
        <v>78</v>
      </c>
      <c r="E6" s="39" t="s">
        <v>78</v>
      </c>
    </row>
    <row r="7" spans="1:6" ht="18" customHeight="1" x14ac:dyDescent="0.25">
      <c r="A7" s="32" t="s">
        <v>11</v>
      </c>
      <c r="B7" s="2" t="s">
        <v>78</v>
      </c>
      <c r="C7" s="2" t="s">
        <v>78</v>
      </c>
      <c r="D7" s="6" t="s">
        <v>78</v>
      </c>
      <c r="E7" s="41" t="s">
        <v>78</v>
      </c>
    </row>
    <row r="8" spans="1:6" ht="18" customHeight="1" x14ac:dyDescent="0.25">
      <c r="A8" s="31" t="s">
        <v>13</v>
      </c>
      <c r="B8" s="2" t="s">
        <v>78</v>
      </c>
      <c r="C8" s="5" t="s">
        <v>78</v>
      </c>
      <c r="D8" s="6" t="s">
        <v>78</v>
      </c>
      <c r="E8" s="41" t="s">
        <v>78</v>
      </c>
    </row>
    <row r="9" spans="1:6" ht="18" customHeight="1" x14ac:dyDescent="0.25">
      <c r="A9" s="31" t="s">
        <v>15</v>
      </c>
      <c r="B9" s="2" t="s">
        <v>78</v>
      </c>
      <c r="C9" s="2" t="s">
        <v>78</v>
      </c>
      <c r="D9" s="6" t="s">
        <v>78</v>
      </c>
      <c r="E9" s="41" t="s">
        <v>78</v>
      </c>
      <c r="F9" s="7"/>
    </row>
    <row r="10" spans="1:6" ht="18" customHeight="1" x14ac:dyDescent="0.25">
      <c r="A10" s="31" t="s">
        <v>16</v>
      </c>
      <c r="B10" s="2" t="s">
        <v>78</v>
      </c>
      <c r="C10" s="2" t="s">
        <v>78</v>
      </c>
      <c r="D10" s="6" t="s">
        <v>78</v>
      </c>
      <c r="E10" s="41" t="s">
        <v>78</v>
      </c>
      <c r="F10" s="7"/>
    </row>
    <row r="11" spans="1:6" ht="18" customHeight="1" x14ac:dyDescent="0.25">
      <c r="A11" s="31" t="s">
        <v>17</v>
      </c>
      <c r="B11" s="2" t="s">
        <v>78</v>
      </c>
      <c r="C11" s="2" t="s">
        <v>78</v>
      </c>
      <c r="D11" s="6" t="s">
        <v>78</v>
      </c>
      <c r="E11" s="41" t="s">
        <v>78</v>
      </c>
      <c r="F11" s="7"/>
    </row>
    <row r="12" spans="1:6" ht="18" customHeight="1" x14ac:dyDescent="0.25">
      <c r="A12" s="47" t="s">
        <v>44</v>
      </c>
      <c r="B12" s="2" t="s">
        <v>78</v>
      </c>
      <c r="C12" s="2" t="s">
        <v>78</v>
      </c>
      <c r="D12" s="6" t="s">
        <v>78</v>
      </c>
      <c r="E12" s="41" t="s">
        <v>78</v>
      </c>
      <c r="F12" s="7"/>
    </row>
    <row r="13" spans="1:6" ht="18" customHeight="1" x14ac:dyDescent="0.25">
      <c r="A13" s="31"/>
      <c r="B13" s="2" t="s">
        <v>78</v>
      </c>
      <c r="C13" s="2" t="s">
        <v>78</v>
      </c>
      <c r="D13" s="6" t="s">
        <v>78</v>
      </c>
      <c r="E13" s="41" t="s">
        <v>78</v>
      </c>
    </row>
    <row r="14" spans="1:6" ht="18" customHeight="1" x14ac:dyDescent="0.25">
      <c r="A14" s="31" t="s">
        <v>78</v>
      </c>
      <c r="B14" s="2" t="s">
        <v>78</v>
      </c>
      <c r="C14" s="2" t="s">
        <v>78</v>
      </c>
      <c r="D14" s="6" t="s">
        <v>78</v>
      </c>
      <c r="E14" s="41" t="s">
        <v>78</v>
      </c>
      <c r="F14" s="7"/>
    </row>
    <row r="15" spans="1:6" ht="18" customHeight="1" x14ac:dyDescent="0.25">
      <c r="A15" s="31"/>
      <c r="B15" s="2"/>
      <c r="C15" s="2"/>
      <c r="D15" s="6"/>
      <c r="E15" s="41"/>
      <c r="F15" s="7"/>
    </row>
    <row r="16" spans="1:6" ht="18" customHeight="1" x14ac:dyDescent="0.25">
      <c r="A16" s="31" t="s">
        <v>107</v>
      </c>
      <c r="B16" s="2" t="s">
        <v>78</v>
      </c>
      <c r="C16" s="2" t="s">
        <v>78</v>
      </c>
      <c r="D16" s="6" t="s">
        <v>78</v>
      </c>
      <c r="E16" s="41" t="s">
        <v>78</v>
      </c>
      <c r="F16" s="7"/>
    </row>
    <row r="17" spans="1:6" ht="18" customHeight="1" x14ac:dyDescent="0.25">
      <c r="A17" s="31"/>
      <c r="B17" s="2"/>
      <c r="C17" s="2"/>
      <c r="D17" s="6"/>
      <c r="E17" s="41" t="s">
        <v>78</v>
      </c>
    </row>
    <row r="18" spans="1:6" ht="18" customHeight="1" x14ac:dyDescent="0.25">
      <c r="A18" s="31" t="s">
        <v>21</v>
      </c>
      <c r="B18" s="2" t="s">
        <v>78</v>
      </c>
      <c r="C18" s="2" t="s">
        <v>78</v>
      </c>
      <c r="D18" s="6" t="s">
        <v>78</v>
      </c>
      <c r="E18" s="41" t="s">
        <v>78</v>
      </c>
      <c r="F18" s="7"/>
    </row>
    <row r="19" spans="1:6" ht="18" customHeight="1" x14ac:dyDescent="0.25">
      <c r="A19" s="31"/>
      <c r="B19" s="2"/>
      <c r="C19" s="2"/>
      <c r="D19" s="8"/>
      <c r="E19" s="33" t="s">
        <v>78</v>
      </c>
      <c r="F19" s="7"/>
    </row>
    <row r="20" spans="1:6" ht="18" customHeight="1" x14ac:dyDescent="0.25">
      <c r="A20" s="31"/>
      <c r="B20" s="2"/>
      <c r="C20" s="2"/>
      <c r="D20" s="8"/>
      <c r="E20" s="33" t="s">
        <v>78</v>
      </c>
    </row>
    <row r="21" spans="1:6" ht="18" customHeight="1" x14ac:dyDescent="0.25">
      <c r="A21" s="31"/>
      <c r="B21" s="2"/>
      <c r="C21" s="9"/>
      <c r="D21" s="10"/>
      <c r="E21" s="33" t="s">
        <v>78</v>
      </c>
      <c r="F21" s="7"/>
    </row>
    <row r="22" spans="1:6" ht="18" customHeight="1" x14ac:dyDescent="0.25">
      <c r="A22" s="31" t="s">
        <v>22</v>
      </c>
      <c r="B22" s="11" t="s">
        <v>78</v>
      </c>
      <c r="C22" s="2" t="s">
        <v>78</v>
      </c>
      <c r="D22" s="12" t="s">
        <v>78</v>
      </c>
      <c r="E22" s="41" t="s">
        <v>78</v>
      </c>
      <c r="F22" s="7"/>
    </row>
    <row r="23" spans="1:6" ht="18" customHeight="1" thickBot="1" x14ac:dyDescent="0.3">
      <c r="A23" s="34" t="s">
        <v>23</v>
      </c>
      <c r="B23" s="13"/>
      <c r="C23" s="13"/>
      <c r="D23" s="14"/>
      <c r="E23" s="62" t="s">
        <v>78</v>
      </c>
    </row>
    <row r="24" spans="1:6" ht="18" customHeight="1" x14ac:dyDescent="0.25">
      <c r="A24" s="35" t="s">
        <v>24</v>
      </c>
      <c r="B24" s="15"/>
      <c r="C24" s="16"/>
      <c r="D24" s="15"/>
      <c r="E24" s="36"/>
    </row>
    <row r="25" spans="1:6" ht="18" customHeight="1" x14ac:dyDescent="0.25">
      <c r="A25" s="31"/>
      <c r="B25" s="2"/>
      <c r="C25" s="2"/>
      <c r="D25" s="6"/>
      <c r="E25" s="41"/>
    </row>
    <row r="26" spans="1:6" ht="18" customHeight="1" x14ac:dyDescent="0.25">
      <c r="A26" s="31" t="s">
        <v>78</v>
      </c>
      <c r="B26" s="2" t="s">
        <v>78</v>
      </c>
      <c r="C26" s="2" t="s">
        <v>78</v>
      </c>
      <c r="D26" s="6" t="s">
        <v>78</v>
      </c>
      <c r="E26" s="41" t="s">
        <v>78</v>
      </c>
    </row>
    <row r="27" spans="1:6" ht="18" customHeight="1" x14ac:dyDescent="0.25">
      <c r="A27" s="63" t="s">
        <v>78</v>
      </c>
      <c r="B27" s="17" t="s">
        <v>78</v>
      </c>
      <c r="C27" s="17" t="s">
        <v>78</v>
      </c>
      <c r="D27" s="18" t="s">
        <v>106</v>
      </c>
      <c r="E27" s="64" t="s">
        <v>78</v>
      </c>
    </row>
    <row r="28" spans="1:6" ht="18" customHeight="1" x14ac:dyDescent="0.25">
      <c r="A28" s="65" t="s">
        <v>78</v>
      </c>
      <c r="B28" s="19" t="s">
        <v>78</v>
      </c>
      <c r="C28" s="19" t="s">
        <v>78</v>
      </c>
      <c r="D28" s="20" t="s">
        <v>78</v>
      </c>
      <c r="E28" s="66" t="s">
        <v>78</v>
      </c>
    </row>
    <row r="29" spans="1:6" ht="18" customHeight="1" x14ac:dyDescent="0.25">
      <c r="A29" s="31" t="s">
        <v>78</v>
      </c>
      <c r="B29" s="2" t="s">
        <v>78</v>
      </c>
      <c r="C29" s="2" t="s">
        <v>78</v>
      </c>
      <c r="D29" s="6" t="s">
        <v>78</v>
      </c>
      <c r="E29" s="41" t="s">
        <v>78</v>
      </c>
    </row>
    <row r="30" spans="1:6" ht="18" customHeight="1" x14ac:dyDescent="0.25">
      <c r="A30" s="31" t="s">
        <v>78</v>
      </c>
      <c r="B30" s="2" t="s">
        <v>78</v>
      </c>
      <c r="C30" s="2" t="s">
        <v>78</v>
      </c>
      <c r="D30" s="6" t="s">
        <v>78</v>
      </c>
      <c r="E30" s="41" t="s">
        <v>78</v>
      </c>
    </row>
    <row r="31" spans="1:6" ht="18" customHeight="1" x14ac:dyDescent="0.25">
      <c r="A31" s="31" t="s">
        <v>78</v>
      </c>
      <c r="B31" s="6" t="s">
        <v>78</v>
      </c>
      <c r="C31" s="2" t="s">
        <v>78</v>
      </c>
      <c r="D31" s="12" t="s">
        <v>78</v>
      </c>
      <c r="E31" s="41" t="s">
        <v>78</v>
      </c>
    </row>
    <row r="32" spans="1:6" ht="18" customHeight="1" x14ac:dyDescent="0.25">
      <c r="A32" s="31"/>
      <c r="B32" s="2"/>
      <c r="C32" s="2"/>
      <c r="D32" s="6"/>
      <c r="E32" s="41"/>
    </row>
    <row r="33" spans="1:6" ht="18" customHeight="1" x14ac:dyDescent="0.25">
      <c r="A33" s="31"/>
      <c r="B33" s="2"/>
      <c r="C33" s="2"/>
      <c r="D33" s="6" t="s">
        <v>78</v>
      </c>
      <c r="E33" s="41" t="s">
        <v>78</v>
      </c>
    </row>
    <row r="34" spans="1:6" ht="18" customHeight="1" x14ac:dyDescent="0.25">
      <c r="A34" s="31" t="s">
        <v>33</v>
      </c>
      <c r="B34" s="2" t="s">
        <v>78</v>
      </c>
      <c r="C34" s="2" t="s">
        <v>78</v>
      </c>
      <c r="D34" s="6" t="s">
        <v>78</v>
      </c>
      <c r="E34" s="41" t="s">
        <v>78</v>
      </c>
    </row>
    <row r="35" spans="1:6" ht="18" customHeight="1" thickBot="1" x14ac:dyDescent="0.3">
      <c r="A35" s="37" t="s">
        <v>34</v>
      </c>
      <c r="B35" s="21"/>
      <c r="C35" s="21"/>
      <c r="D35" s="22"/>
      <c r="E35" s="38" t="s">
        <v>78</v>
      </c>
    </row>
    <row r="36" spans="1:6" ht="18" customHeight="1" thickTop="1" x14ac:dyDescent="0.25">
      <c r="A36" s="30" t="s">
        <v>35</v>
      </c>
      <c r="B36" s="1"/>
      <c r="C36" s="1"/>
      <c r="D36" s="23"/>
      <c r="E36" s="39" t="s">
        <v>78</v>
      </c>
    </row>
    <row r="37" spans="1:6" ht="18" customHeight="1" thickBot="1" x14ac:dyDescent="0.3">
      <c r="A37" s="43" t="s">
        <v>36</v>
      </c>
      <c r="B37" s="44"/>
      <c r="C37" s="48"/>
      <c r="D37" s="45"/>
      <c r="E37" s="40" t="s">
        <v>78</v>
      </c>
      <c r="F37" s="7"/>
    </row>
    <row r="107" spans="4:4" x14ac:dyDescent="0.25">
      <c r="D107" s="24"/>
    </row>
    <row r="142" spans="9:9" x14ac:dyDescent="0.25">
      <c r="I142" s="24"/>
    </row>
    <row r="143" spans="9:9" x14ac:dyDescent="0.25">
      <c r="I143" s="24"/>
    </row>
    <row r="144" spans="9:9" x14ac:dyDescent="0.25">
      <c r="I144" s="24"/>
    </row>
    <row r="174" spans="11:11" x14ac:dyDescent="0.25">
      <c r="K174" s="24"/>
    </row>
    <row r="175" spans="11:11" x14ac:dyDescent="0.25">
      <c r="K175" s="24"/>
    </row>
    <row r="176" spans="11:11" x14ac:dyDescent="0.25">
      <c r="K176" s="24"/>
    </row>
    <row r="177" spans="11:11" x14ac:dyDescent="0.25">
      <c r="K177" s="24"/>
    </row>
    <row r="178" spans="11:11" x14ac:dyDescent="0.25">
      <c r="K178" s="24"/>
    </row>
    <row r="179" spans="11:11" x14ac:dyDescent="0.25">
      <c r="K179" s="24"/>
    </row>
    <row r="180" spans="11:11" x14ac:dyDescent="0.25">
      <c r="K180" s="24"/>
    </row>
    <row r="181" spans="11:11" x14ac:dyDescent="0.25">
      <c r="K181" s="24"/>
    </row>
    <row r="182" spans="11:11" x14ac:dyDescent="0.25">
      <c r="K182" s="24"/>
    </row>
    <row r="183" spans="11:11" x14ac:dyDescent="0.25">
      <c r="K183" s="24"/>
    </row>
    <row r="184" spans="11:11" x14ac:dyDescent="0.25">
      <c r="K184" s="24"/>
    </row>
    <row r="185" spans="11:11" x14ac:dyDescent="0.25">
      <c r="K185" s="24"/>
    </row>
    <row r="186" spans="11:11" x14ac:dyDescent="0.25">
      <c r="K186" s="24"/>
    </row>
    <row r="187" spans="11:11" x14ac:dyDescent="0.25">
      <c r="K187" s="24"/>
    </row>
    <row r="188" spans="11:11" x14ac:dyDescent="0.25">
      <c r="K188" s="24"/>
    </row>
    <row r="189" spans="11:11" x14ac:dyDescent="0.25">
      <c r="K189" s="24"/>
    </row>
    <row r="190" spans="11:11" x14ac:dyDescent="0.25">
      <c r="K190" s="24"/>
    </row>
    <row r="191" spans="11:11" x14ac:dyDescent="0.25">
      <c r="K191" s="24"/>
    </row>
    <row r="192" spans="11:11" x14ac:dyDescent="0.25">
      <c r="K192" s="24"/>
    </row>
    <row r="193" spans="11:12" x14ac:dyDescent="0.25">
      <c r="K193" s="24"/>
    </row>
    <row r="194" spans="11:12" x14ac:dyDescent="0.25">
      <c r="K194" s="24"/>
    </row>
    <row r="195" spans="11:12" x14ac:dyDescent="0.25">
      <c r="K195" s="24"/>
    </row>
    <row r="196" spans="11:12" x14ac:dyDescent="0.25">
      <c r="K196" s="24"/>
    </row>
    <row r="197" spans="11:12" x14ac:dyDescent="0.25">
      <c r="K197" s="24"/>
    </row>
    <row r="198" spans="11:12" x14ac:dyDescent="0.25">
      <c r="K198" s="24"/>
    </row>
    <row r="199" spans="11:12" x14ac:dyDescent="0.25">
      <c r="K199" s="24"/>
    </row>
    <row r="200" spans="11:12" x14ac:dyDescent="0.25">
      <c r="K200" s="24"/>
    </row>
    <row r="201" spans="11:12" x14ac:dyDescent="0.25">
      <c r="K201" s="24"/>
      <c r="L201" s="24"/>
    </row>
    <row r="202" spans="11:12" x14ac:dyDescent="0.25">
      <c r="K202" s="24"/>
    </row>
    <row r="203" spans="11:12" x14ac:dyDescent="0.25">
      <c r="K203" s="24"/>
    </row>
    <row r="204" spans="11:12" x14ac:dyDescent="0.25">
      <c r="K204" s="24"/>
    </row>
    <row r="205" spans="11:12" x14ac:dyDescent="0.25">
      <c r="K205" s="24"/>
    </row>
    <row r="206" spans="11:12" x14ac:dyDescent="0.25">
      <c r="K206" s="24"/>
    </row>
    <row r="207" spans="11:12" x14ac:dyDescent="0.25">
      <c r="K207" s="24"/>
    </row>
    <row r="208" spans="11:12" x14ac:dyDescent="0.25">
      <c r="L208" s="25"/>
    </row>
  </sheetData>
  <pageMargins left="0.75" right="0.75" top="1.1100000000000001" bottom="0.75" header="0" footer="0"/>
  <pageSetup scale="98" orientation="portrait" r:id="rId1"/>
  <headerFooter alignWithMargins="0">
    <oddHeader xml:space="preserve">&amp;R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9"/>
  <sheetViews>
    <sheetView zoomScaleNormal="100" workbookViewId="0">
      <selection activeCell="H45" sqref="H45"/>
    </sheetView>
  </sheetViews>
  <sheetFormatPr defaultRowHeight="13.2" x14ac:dyDescent="0.25"/>
  <cols>
    <col min="1" max="6" width="19" customWidth="1"/>
  </cols>
  <sheetData>
    <row r="1" spans="1:6" ht="18" customHeight="1" thickBot="1" x14ac:dyDescent="0.35">
      <c r="A1" s="253" t="s">
        <v>114</v>
      </c>
      <c r="B1" s="254"/>
      <c r="C1" s="254"/>
      <c r="D1" s="254"/>
      <c r="E1" s="254"/>
      <c r="F1" s="255"/>
    </row>
    <row r="2" spans="1:6" ht="14.1" customHeight="1" x14ac:dyDescent="0.25">
      <c r="A2" s="294"/>
      <c r="B2" s="295" t="s">
        <v>109</v>
      </c>
      <c r="C2" s="295" t="s">
        <v>110</v>
      </c>
      <c r="D2" s="295" t="s">
        <v>233</v>
      </c>
      <c r="E2" s="295" t="s">
        <v>112</v>
      </c>
      <c r="F2" s="296" t="s">
        <v>113</v>
      </c>
    </row>
    <row r="3" spans="1:6" x14ac:dyDescent="0.25">
      <c r="A3" s="67">
        <v>2007</v>
      </c>
      <c r="B3" s="365">
        <v>362.4</v>
      </c>
      <c r="C3" s="365">
        <v>379.4</v>
      </c>
      <c r="D3" s="365">
        <v>234.26</v>
      </c>
      <c r="E3" s="365">
        <v>309.27</v>
      </c>
      <c r="F3" s="366">
        <v>395.89</v>
      </c>
    </row>
    <row r="4" spans="1:6" x14ac:dyDescent="0.25">
      <c r="A4" s="67">
        <v>2008</v>
      </c>
      <c r="B4" s="365">
        <v>470.72</v>
      </c>
      <c r="C4" s="365">
        <v>515.34</v>
      </c>
      <c r="D4" s="365">
        <v>307.12</v>
      </c>
      <c r="E4" s="365">
        <v>390.14</v>
      </c>
      <c r="F4" s="366">
        <v>562.34</v>
      </c>
    </row>
    <row r="5" spans="1:6" x14ac:dyDescent="0.25">
      <c r="A5" s="67">
        <v>2009</v>
      </c>
      <c r="B5" s="365">
        <v>521.49</v>
      </c>
      <c r="C5" s="365">
        <v>539.80999999999995</v>
      </c>
      <c r="D5" s="365">
        <v>410.69</v>
      </c>
      <c r="E5" s="365">
        <v>406.2</v>
      </c>
      <c r="F5" s="366">
        <v>630.51</v>
      </c>
    </row>
    <row r="6" spans="1:6" x14ac:dyDescent="0.25">
      <c r="A6" s="67">
        <v>2010</v>
      </c>
      <c r="B6" s="365">
        <v>525.26</v>
      </c>
      <c r="C6" s="365">
        <v>530.09</v>
      </c>
      <c r="D6" s="365">
        <v>405.77</v>
      </c>
      <c r="E6" s="365">
        <v>407.26</v>
      </c>
      <c r="F6" s="366">
        <v>640.6</v>
      </c>
    </row>
    <row r="7" spans="1:6" x14ac:dyDescent="0.25">
      <c r="A7" s="67">
        <v>2011</v>
      </c>
      <c r="B7" s="365">
        <v>568.66</v>
      </c>
      <c r="C7" s="365">
        <v>569.32000000000005</v>
      </c>
      <c r="D7" s="365">
        <v>348.06</v>
      </c>
      <c r="E7" s="365">
        <v>436.75</v>
      </c>
      <c r="F7" s="366">
        <v>653.83000000000004</v>
      </c>
    </row>
    <row r="8" spans="1:6" x14ac:dyDescent="0.25">
      <c r="A8" s="67">
        <v>2012</v>
      </c>
      <c r="B8" s="367">
        <v>572.54266250000001</v>
      </c>
      <c r="C8" s="367">
        <v>573.20986249999999</v>
      </c>
      <c r="D8" s="367">
        <v>355.68967500000008</v>
      </c>
      <c r="E8" s="367">
        <v>433.18680625000002</v>
      </c>
      <c r="F8" s="368">
        <v>655.56028124999989</v>
      </c>
    </row>
    <row r="9" spans="1:6" x14ac:dyDescent="0.25">
      <c r="A9" s="67">
        <v>2013</v>
      </c>
      <c r="B9" s="367">
        <v>552.86280000000011</v>
      </c>
      <c r="C9" s="367">
        <v>588.64139999999998</v>
      </c>
      <c r="D9" s="365">
        <v>350.10432500000002</v>
      </c>
      <c r="E9" s="367">
        <v>442.30940625000005</v>
      </c>
      <c r="F9" s="368">
        <v>669.60018124999999</v>
      </c>
    </row>
    <row r="10" spans="1:6" x14ac:dyDescent="0.25">
      <c r="A10" s="67">
        <v>2014</v>
      </c>
      <c r="B10" s="367">
        <v>506.66</v>
      </c>
      <c r="C10" s="369">
        <v>545.5249</v>
      </c>
      <c r="D10" s="365">
        <v>364.77342499999997</v>
      </c>
      <c r="E10" s="367">
        <v>427.34755624999997</v>
      </c>
      <c r="F10" s="368">
        <v>662.16630625000005</v>
      </c>
    </row>
    <row r="11" spans="1:6" x14ac:dyDescent="0.25">
      <c r="A11" s="67">
        <v>2015</v>
      </c>
      <c r="B11" s="360">
        <v>575.5</v>
      </c>
      <c r="C11" s="360">
        <v>576.73</v>
      </c>
      <c r="D11" s="360">
        <v>357.51139999999998</v>
      </c>
      <c r="E11" s="360">
        <v>439.52135625</v>
      </c>
      <c r="F11" s="370">
        <v>659.7332312499999</v>
      </c>
    </row>
    <row r="12" spans="1:6" x14ac:dyDescent="0.25">
      <c r="A12" s="67">
        <v>2016</v>
      </c>
      <c r="B12" s="360">
        <v>552.32000000000005</v>
      </c>
      <c r="C12" s="360">
        <v>598.86</v>
      </c>
      <c r="D12" s="360">
        <v>364.95</v>
      </c>
      <c r="E12" s="360">
        <v>418.12</v>
      </c>
      <c r="F12" s="370">
        <v>649.03</v>
      </c>
    </row>
    <row r="13" spans="1:6" x14ac:dyDescent="0.25">
      <c r="A13" s="67">
        <v>2017</v>
      </c>
      <c r="B13" s="360">
        <v>566.37</v>
      </c>
      <c r="C13" s="360">
        <v>582.01</v>
      </c>
      <c r="D13" s="360">
        <v>358.25</v>
      </c>
      <c r="E13" s="360">
        <v>456.78</v>
      </c>
      <c r="F13" s="370">
        <v>671.8</v>
      </c>
    </row>
    <row r="14" spans="1:6" x14ac:dyDescent="0.25">
      <c r="A14" s="67">
        <v>2018</v>
      </c>
      <c r="B14" s="361">
        <v>525.91</v>
      </c>
      <c r="C14" s="361">
        <v>554.54999999999995</v>
      </c>
      <c r="D14" s="361">
        <v>354.77</v>
      </c>
      <c r="E14" s="361">
        <v>348.58</v>
      </c>
      <c r="F14" s="371">
        <v>638.79</v>
      </c>
    </row>
    <row r="15" spans="1:6" x14ac:dyDescent="0.25">
      <c r="A15" s="67">
        <v>2019</v>
      </c>
      <c r="B15" s="361">
        <v>564.04999999999995</v>
      </c>
      <c r="C15" s="361">
        <v>618.82000000000005</v>
      </c>
      <c r="D15" s="361">
        <v>363.37</v>
      </c>
      <c r="E15" s="361">
        <v>436.88</v>
      </c>
      <c r="F15" s="371">
        <v>656.03</v>
      </c>
    </row>
    <row r="16" spans="1:6" x14ac:dyDescent="0.25">
      <c r="A16" s="363">
        <v>2020</v>
      </c>
      <c r="B16" s="364">
        <v>538</v>
      </c>
      <c r="C16" s="364">
        <v>594</v>
      </c>
      <c r="D16" s="364">
        <v>347</v>
      </c>
      <c r="E16" s="364">
        <v>424</v>
      </c>
      <c r="F16" s="372">
        <v>630.5</v>
      </c>
    </row>
    <row r="17" spans="1:6" x14ac:dyDescent="0.25">
      <c r="A17" s="363">
        <v>2021</v>
      </c>
      <c r="B17" s="364">
        <v>540</v>
      </c>
      <c r="C17" s="364">
        <v>592</v>
      </c>
      <c r="D17" s="364">
        <v>346</v>
      </c>
      <c r="E17" s="364">
        <v>401</v>
      </c>
      <c r="F17" s="372">
        <v>608</v>
      </c>
    </row>
    <row r="18" spans="1:6" x14ac:dyDescent="0.25">
      <c r="A18" s="363">
        <v>2022</v>
      </c>
      <c r="B18" s="364">
        <v>689</v>
      </c>
      <c r="C18" s="364">
        <v>749</v>
      </c>
      <c r="D18" s="364">
        <v>402</v>
      </c>
      <c r="E18" s="364">
        <v>490</v>
      </c>
      <c r="F18" s="372">
        <v>749</v>
      </c>
    </row>
    <row r="19" spans="1:6" x14ac:dyDescent="0.25">
      <c r="A19" s="363">
        <v>2023</v>
      </c>
      <c r="B19" s="364">
        <v>735.5</v>
      </c>
      <c r="C19" s="364">
        <v>799.57</v>
      </c>
      <c r="D19" s="364">
        <v>422.86</v>
      </c>
      <c r="E19" s="364">
        <v>537.64</v>
      </c>
      <c r="F19" s="372">
        <v>800.23</v>
      </c>
    </row>
    <row r="20" spans="1:6" ht="13.8" thickBot="1" x14ac:dyDescent="0.3">
      <c r="A20" s="357">
        <v>2024</v>
      </c>
      <c r="B20" s="362">
        <f>'CORN GRAIN NO TILL'!E37</f>
        <v>689.63628749999998</v>
      </c>
      <c r="C20" s="362">
        <f>'CORN GRAIN CONVENTIONAL NON-IR'!E38</f>
        <v>748.85390624999991</v>
      </c>
      <c r="D20" s="362">
        <f>SOYBEANS!E35</f>
        <v>409.86986499999995</v>
      </c>
      <c r="E20" s="373">
        <f>WHEAT!E36</f>
        <v>514.09368749999999</v>
      </c>
      <c r="F20" s="374">
        <f>'WHEAT SOYBEAN DOUBLE CROP'!E39</f>
        <v>752.05709249999995</v>
      </c>
    </row>
    <row r="21" spans="1:6" x14ac:dyDescent="0.25">
      <c r="A21" t="s">
        <v>141</v>
      </c>
    </row>
    <row r="42" spans="1:6" ht="16.5" customHeight="1" x14ac:dyDescent="0.25"/>
    <row r="43" spans="1:6" ht="13.8" thickBot="1" x14ac:dyDescent="0.3"/>
    <row r="44" spans="1:6" ht="15.6" x14ac:dyDescent="0.3">
      <c r="A44" s="352" t="s">
        <v>234</v>
      </c>
      <c r="B44" s="353"/>
      <c r="C44" s="353"/>
      <c r="D44" s="353"/>
      <c r="E44" s="353"/>
      <c r="F44" s="354"/>
    </row>
    <row r="45" spans="1:6" x14ac:dyDescent="0.25">
      <c r="A45" s="67"/>
      <c r="B45" s="275" t="s">
        <v>109</v>
      </c>
      <c r="C45" s="275" t="s">
        <v>110</v>
      </c>
      <c r="D45" s="275" t="s">
        <v>111</v>
      </c>
      <c r="E45" s="275" t="s">
        <v>112</v>
      </c>
      <c r="F45" s="276" t="s">
        <v>113</v>
      </c>
    </row>
    <row r="46" spans="1:6" x14ac:dyDescent="0.25">
      <c r="A46" s="363">
        <v>2023</v>
      </c>
      <c r="B46" s="364">
        <v>735.5</v>
      </c>
      <c r="C46" s="364">
        <v>799.57</v>
      </c>
      <c r="D46" s="364">
        <v>422.86</v>
      </c>
      <c r="E46" s="364">
        <v>537.64</v>
      </c>
      <c r="F46" s="372">
        <v>800.23</v>
      </c>
    </row>
    <row r="47" spans="1:6" x14ac:dyDescent="0.25">
      <c r="A47" s="67">
        <v>2024</v>
      </c>
      <c r="B47" s="361">
        <v>689.63628749999998</v>
      </c>
      <c r="C47" s="361">
        <v>748.85390624999991</v>
      </c>
      <c r="D47" s="361">
        <v>409.86986499999995</v>
      </c>
      <c r="E47" s="361">
        <v>514.09368749999999</v>
      </c>
      <c r="F47" s="361">
        <v>752.05709249999995</v>
      </c>
    </row>
    <row r="48" spans="1:6" x14ac:dyDescent="0.25">
      <c r="A48" s="382" t="s">
        <v>227</v>
      </c>
      <c r="B48" s="364">
        <f>B47-B46</f>
        <v>-45.86371250000002</v>
      </c>
      <c r="C48" s="364">
        <f t="shared" ref="C48:F48" si="0">C47-C46</f>
        <v>-50.716093750000141</v>
      </c>
      <c r="D48" s="364">
        <f t="shared" si="0"/>
        <v>-12.990135000000066</v>
      </c>
      <c r="E48" s="364">
        <f t="shared" si="0"/>
        <v>-23.546312499999999</v>
      </c>
      <c r="F48" s="364">
        <f t="shared" si="0"/>
        <v>-48.172907500000065</v>
      </c>
    </row>
    <row r="49" spans="1:8" ht="13.8" thickBot="1" x14ac:dyDescent="0.3">
      <c r="A49" s="355" t="s">
        <v>213</v>
      </c>
      <c r="B49" s="356">
        <f>(B47-B46)/B46</f>
        <v>-6.2357188987083645E-2</v>
      </c>
      <c r="C49" s="356">
        <f t="shared" ref="C49:F49" si="1">(C47-C46)/C46</f>
        <v>-6.3429210388083773E-2</v>
      </c>
      <c r="D49" s="356">
        <f t="shared" si="1"/>
        <v>-3.0719706285768495E-2</v>
      </c>
      <c r="E49" s="356">
        <f t="shared" si="1"/>
        <v>-4.3795685774867942E-2</v>
      </c>
      <c r="F49" s="356">
        <f t="shared" si="1"/>
        <v>-6.0198827212176578E-2</v>
      </c>
      <c r="H49" s="381"/>
    </row>
  </sheetData>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82"/>
  <sheetViews>
    <sheetView topLeftCell="A28" zoomScale="150" zoomScaleNormal="150" workbookViewId="0">
      <selection activeCell="C32" sqref="C32"/>
    </sheetView>
  </sheetViews>
  <sheetFormatPr defaultColWidth="9.33203125" defaultRowHeight="13.2" x14ac:dyDescent="0.25"/>
  <cols>
    <col min="1" max="1" width="29.6640625" style="75" customWidth="1"/>
    <col min="2" max="2" width="12" style="75" customWidth="1"/>
    <col min="3" max="3" width="10.44140625" style="76" customWidth="1"/>
    <col min="4" max="4" width="10.6640625" style="266" customWidth="1"/>
    <col min="5" max="16384" width="9.33203125" style="75"/>
  </cols>
  <sheetData>
    <row r="1" spans="1:4" ht="11.25" customHeight="1" x14ac:dyDescent="0.25">
      <c r="A1" s="256"/>
      <c r="B1" s="256" t="s">
        <v>1</v>
      </c>
      <c r="C1" s="257" t="s">
        <v>3</v>
      </c>
      <c r="D1" s="256" t="s">
        <v>142</v>
      </c>
    </row>
    <row r="2" spans="1:4" ht="11.25" customHeight="1" x14ac:dyDescent="0.25">
      <c r="A2" s="258" t="s">
        <v>126</v>
      </c>
      <c r="B2" s="262"/>
      <c r="C2" s="263">
        <v>2024</v>
      </c>
      <c r="D2" s="264"/>
    </row>
    <row r="3" spans="1:4" ht="11.25" customHeight="1" x14ac:dyDescent="0.25">
      <c r="A3" s="258" t="s">
        <v>74</v>
      </c>
      <c r="B3" s="239"/>
      <c r="C3" s="259"/>
      <c r="D3" s="265"/>
    </row>
    <row r="4" spans="1:4" ht="11.25" customHeight="1" x14ac:dyDescent="0.25">
      <c r="A4" s="69" t="s">
        <v>75</v>
      </c>
      <c r="B4" s="69" t="s">
        <v>7</v>
      </c>
      <c r="C4" s="260">
        <v>5.03</v>
      </c>
      <c r="D4" s="269" t="s">
        <v>215</v>
      </c>
    </row>
    <row r="5" spans="1:4" ht="11.25" customHeight="1" x14ac:dyDescent="0.25">
      <c r="A5" s="69" t="s">
        <v>47</v>
      </c>
      <c r="B5" s="69" t="s">
        <v>7</v>
      </c>
      <c r="C5" s="260">
        <v>12.5</v>
      </c>
      <c r="D5" s="269" t="s">
        <v>216</v>
      </c>
    </row>
    <row r="6" spans="1:4" ht="11.25" customHeight="1" x14ac:dyDescent="0.25">
      <c r="A6" s="69" t="s">
        <v>52</v>
      </c>
      <c r="B6" s="69" t="s">
        <v>7</v>
      </c>
      <c r="C6" s="260">
        <v>6.29</v>
      </c>
      <c r="D6" s="269" t="s">
        <v>217</v>
      </c>
    </row>
    <row r="7" spans="1:4" ht="11.25" customHeight="1" x14ac:dyDescent="0.25">
      <c r="A7" s="261" t="s">
        <v>76</v>
      </c>
      <c r="B7" s="69"/>
      <c r="C7" s="260"/>
      <c r="D7" s="265"/>
    </row>
    <row r="8" spans="1:4" ht="11.25" customHeight="1" x14ac:dyDescent="0.25">
      <c r="A8" s="268" t="s">
        <v>9</v>
      </c>
      <c r="B8" s="69"/>
      <c r="C8" s="260"/>
      <c r="D8" s="265"/>
    </row>
    <row r="9" spans="1:4" ht="11.25" customHeight="1" x14ac:dyDescent="0.25">
      <c r="A9" s="69" t="s">
        <v>80</v>
      </c>
      <c r="B9" s="69" t="s">
        <v>81</v>
      </c>
      <c r="C9" s="260">
        <v>2.5649999999999999</v>
      </c>
      <c r="D9" s="265"/>
    </row>
    <row r="10" spans="1:4" ht="11.25" customHeight="1" x14ac:dyDescent="0.25">
      <c r="A10" s="69" t="s">
        <v>223</v>
      </c>
      <c r="B10" s="69" t="s">
        <v>81</v>
      </c>
      <c r="C10" s="260">
        <v>3.26</v>
      </c>
      <c r="D10" s="265"/>
    </row>
    <row r="11" spans="1:4" ht="11.25" customHeight="1" x14ac:dyDescent="0.25">
      <c r="A11" s="72" t="s">
        <v>77</v>
      </c>
      <c r="B11" s="69" t="s">
        <v>81</v>
      </c>
      <c r="C11" s="260">
        <v>0.38</v>
      </c>
      <c r="D11" s="265"/>
    </row>
    <row r="12" spans="1:4" ht="11.25" customHeight="1" x14ac:dyDescent="0.25">
      <c r="A12" s="72" t="s">
        <v>140</v>
      </c>
      <c r="B12" s="69" t="s">
        <v>81</v>
      </c>
      <c r="C12" s="260">
        <v>0.38</v>
      </c>
      <c r="D12" s="265"/>
    </row>
    <row r="13" spans="1:4" ht="11.25" customHeight="1" x14ac:dyDescent="0.25">
      <c r="A13" s="72" t="s">
        <v>173</v>
      </c>
      <c r="B13" s="69" t="s">
        <v>81</v>
      </c>
      <c r="C13" s="260">
        <v>0.38</v>
      </c>
      <c r="D13" s="265"/>
    </row>
    <row r="14" spans="1:4" ht="11.25" customHeight="1" x14ac:dyDescent="0.25">
      <c r="A14" s="72" t="s">
        <v>204</v>
      </c>
      <c r="B14" s="69" t="s">
        <v>81</v>
      </c>
      <c r="C14" s="260">
        <v>0.39500000000000002</v>
      </c>
      <c r="D14" s="265"/>
    </row>
    <row r="15" spans="1:4" ht="11.25" customHeight="1" x14ac:dyDescent="0.25">
      <c r="A15" s="69" t="s">
        <v>172</v>
      </c>
      <c r="B15" s="69" t="s">
        <v>14</v>
      </c>
      <c r="C15" s="260">
        <v>0.5</v>
      </c>
      <c r="D15" s="265"/>
    </row>
    <row r="16" spans="1:4" ht="11.25" customHeight="1" x14ac:dyDescent="0.25">
      <c r="A16" s="267" t="s">
        <v>42</v>
      </c>
      <c r="B16" s="69"/>
      <c r="C16" s="260"/>
      <c r="D16" s="265"/>
    </row>
    <row r="17" spans="1:4" ht="11.25" customHeight="1" x14ac:dyDescent="0.25">
      <c r="A17" s="72" t="s">
        <v>13</v>
      </c>
      <c r="B17" s="69" t="s">
        <v>14</v>
      </c>
      <c r="C17" s="383">
        <v>0.8</v>
      </c>
      <c r="D17" s="265"/>
    </row>
    <row r="18" spans="1:4" ht="11.25" customHeight="1" x14ac:dyDescent="0.25">
      <c r="A18" s="72" t="s">
        <v>86</v>
      </c>
      <c r="B18" s="69" t="s">
        <v>14</v>
      </c>
      <c r="C18" s="383">
        <v>0.74</v>
      </c>
      <c r="D18" s="265"/>
    </row>
    <row r="19" spans="1:4" ht="11.25" customHeight="1" x14ac:dyDescent="0.25">
      <c r="A19" s="90" t="s">
        <v>16</v>
      </c>
      <c r="B19" s="69" t="s">
        <v>14</v>
      </c>
      <c r="C19" s="383">
        <v>0.41499999999999998</v>
      </c>
      <c r="D19" s="265"/>
    </row>
    <row r="20" spans="1:4" ht="11.25" customHeight="1" x14ac:dyDescent="0.25">
      <c r="A20" s="90" t="s">
        <v>193</v>
      </c>
      <c r="B20" s="69" t="s">
        <v>14</v>
      </c>
      <c r="C20" s="260">
        <v>0.5</v>
      </c>
      <c r="D20" s="265"/>
    </row>
    <row r="21" spans="1:4" ht="11.25" customHeight="1" x14ac:dyDescent="0.25">
      <c r="A21" s="90" t="s">
        <v>163</v>
      </c>
      <c r="B21" s="69" t="s">
        <v>18</v>
      </c>
      <c r="C21" s="260">
        <v>25</v>
      </c>
      <c r="D21" s="265"/>
    </row>
    <row r="22" spans="1:4" ht="11.25" customHeight="1" x14ac:dyDescent="0.25">
      <c r="A22" s="72" t="s">
        <v>17</v>
      </c>
      <c r="B22" s="69" t="s">
        <v>18</v>
      </c>
      <c r="C22" s="260">
        <v>54</v>
      </c>
      <c r="D22" s="265"/>
    </row>
    <row r="23" spans="1:4" ht="11.25" customHeight="1" x14ac:dyDescent="0.25">
      <c r="A23" s="267" t="s">
        <v>44</v>
      </c>
      <c r="B23" s="69"/>
      <c r="C23" s="260"/>
      <c r="D23" s="265"/>
    </row>
    <row r="24" spans="1:4" ht="11.25" customHeight="1" x14ac:dyDescent="0.25">
      <c r="A24" s="72" t="s">
        <v>79</v>
      </c>
      <c r="B24" s="69" t="s">
        <v>62</v>
      </c>
      <c r="C24" s="260">
        <v>5.84</v>
      </c>
      <c r="D24" s="265"/>
    </row>
    <row r="25" spans="1:4" ht="11.25" customHeight="1" x14ac:dyDescent="0.25">
      <c r="A25" s="72" t="s">
        <v>79</v>
      </c>
      <c r="B25" s="69" t="s">
        <v>63</v>
      </c>
      <c r="C25" s="260">
        <v>2.92</v>
      </c>
      <c r="D25" s="265"/>
    </row>
    <row r="26" spans="1:4" ht="11.25" customHeight="1" x14ac:dyDescent="0.25">
      <c r="A26" s="72" t="s">
        <v>20</v>
      </c>
      <c r="B26" s="69" t="s">
        <v>62</v>
      </c>
      <c r="C26" s="260">
        <v>5.4649999999999999</v>
      </c>
      <c r="D26" s="265"/>
    </row>
    <row r="27" spans="1:4" ht="11.25" customHeight="1" x14ac:dyDescent="0.25">
      <c r="A27" s="72" t="s">
        <v>176</v>
      </c>
      <c r="B27" s="69" t="s">
        <v>63</v>
      </c>
      <c r="C27" s="260">
        <v>10.31</v>
      </c>
      <c r="D27" s="265"/>
    </row>
    <row r="28" spans="1:4" ht="11.25" customHeight="1" x14ac:dyDescent="0.25">
      <c r="A28" s="72" t="s">
        <v>167</v>
      </c>
      <c r="B28" s="69" t="s">
        <v>49</v>
      </c>
      <c r="C28" s="260">
        <v>6.2949999999999999</v>
      </c>
      <c r="D28" s="265"/>
    </row>
    <row r="29" spans="1:4" ht="11.25" customHeight="1" x14ac:dyDescent="0.25">
      <c r="A29" s="72" t="s">
        <v>166</v>
      </c>
      <c r="B29" s="69" t="s">
        <v>63</v>
      </c>
      <c r="C29" s="260">
        <v>8.9499999999999993</v>
      </c>
      <c r="D29" s="265"/>
    </row>
    <row r="30" spans="1:4" ht="11.25" customHeight="1" x14ac:dyDescent="0.25">
      <c r="A30" s="72" t="s">
        <v>166</v>
      </c>
      <c r="B30" s="69" t="s">
        <v>49</v>
      </c>
      <c r="C30" s="260">
        <v>0.56000000000000005</v>
      </c>
      <c r="D30" s="265"/>
    </row>
    <row r="31" spans="1:4" ht="11.25" customHeight="1" x14ac:dyDescent="0.25">
      <c r="A31" s="72" t="s">
        <v>214</v>
      </c>
      <c r="B31" s="69" t="s">
        <v>62</v>
      </c>
      <c r="C31" s="260">
        <v>16.7</v>
      </c>
      <c r="D31" s="265"/>
    </row>
    <row r="32" spans="1:4" ht="11.25" customHeight="1" x14ac:dyDescent="0.25">
      <c r="A32" s="72" t="s">
        <v>181</v>
      </c>
      <c r="B32" s="69" t="s">
        <v>63</v>
      </c>
      <c r="C32" s="260">
        <v>6.3</v>
      </c>
      <c r="D32" s="265"/>
    </row>
    <row r="33" spans="1:4" ht="11.25" customHeight="1" x14ac:dyDescent="0.25">
      <c r="A33" s="69" t="s">
        <v>218</v>
      </c>
      <c r="B33" s="69" t="s">
        <v>63</v>
      </c>
      <c r="C33" s="260">
        <v>4.1749999999999998</v>
      </c>
      <c r="D33" s="265"/>
    </row>
    <row r="34" spans="1:4" ht="11.25" customHeight="1" x14ac:dyDescent="0.25">
      <c r="A34" s="72" t="s">
        <v>178</v>
      </c>
      <c r="B34" s="69" t="s">
        <v>63</v>
      </c>
      <c r="C34" s="260">
        <v>6.8150000000000004</v>
      </c>
      <c r="D34" s="265"/>
    </row>
    <row r="35" spans="1:4" ht="11.25" customHeight="1" x14ac:dyDescent="0.25">
      <c r="A35" s="72" t="s">
        <v>219</v>
      </c>
      <c r="B35" s="69" t="s">
        <v>49</v>
      </c>
      <c r="C35" s="260">
        <v>8.9499999999999993</v>
      </c>
      <c r="D35" s="265"/>
    </row>
    <row r="36" spans="1:4" ht="11.25" customHeight="1" x14ac:dyDescent="0.25">
      <c r="A36" s="72" t="s">
        <v>177</v>
      </c>
      <c r="B36" s="69" t="s">
        <v>62</v>
      </c>
      <c r="C36" s="260">
        <v>13.95</v>
      </c>
      <c r="D36" s="265"/>
    </row>
    <row r="37" spans="1:4" ht="11.25" customHeight="1" x14ac:dyDescent="0.25">
      <c r="A37" s="72" t="s">
        <v>194</v>
      </c>
      <c r="B37" s="69" t="s">
        <v>14</v>
      </c>
      <c r="C37" s="260">
        <v>18</v>
      </c>
      <c r="D37" s="265"/>
    </row>
    <row r="38" spans="1:4" ht="11.25" customHeight="1" x14ac:dyDescent="0.25">
      <c r="A38" s="72" t="s">
        <v>175</v>
      </c>
      <c r="B38" s="69" t="s">
        <v>62</v>
      </c>
      <c r="C38" s="260">
        <v>6.4749999999999996</v>
      </c>
      <c r="D38" s="265"/>
    </row>
    <row r="39" spans="1:4" ht="11.25" customHeight="1" x14ac:dyDescent="0.25">
      <c r="A39" s="72" t="s">
        <v>169</v>
      </c>
      <c r="B39" s="69" t="s">
        <v>49</v>
      </c>
      <c r="C39" s="260">
        <v>1.47</v>
      </c>
      <c r="D39" s="265"/>
    </row>
    <row r="40" spans="1:4" ht="11.25" customHeight="1" x14ac:dyDescent="0.25">
      <c r="A40" s="72" t="s">
        <v>45</v>
      </c>
      <c r="B40" s="69" t="s">
        <v>62</v>
      </c>
      <c r="C40" s="260">
        <v>5.25</v>
      </c>
      <c r="D40" s="265"/>
    </row>
    <row r="41" spans="1:4" ht="11.25" customHeight="1" x14ac:dyDescent="0.25">
      <c r="A41" s="72" t="s">
        <v>179</v>
      </c>
      <c r="B41" s="69" t="s">
        <v>49</v>
      </c>
      <c r="C41" s="260">
        <v>6.35</v>
      </c>
      <c r="D41" s="265"/>
    </row>
    <row r="42" spans="1:4" ht="11.25" customHeight="1" x14ac:dyDescent="0.25">
      <c r="A42" s="72" t="s">
        <v>61</v>
      </c>
      <c r="B42" s="69" t="s">
        <v>62</v>
      </c>
      <c r="C42" s="260">
        <v>8.0649999999999995</v>
      </c>
      <c r="D42" s="265"/>
    </row>
    <row r="43" spans="1:4" ht="11.25" customHeight="1" x14ac:dyDescent="0.25">
      <c r="A43" s="72" t="s">
        <v>235</v>
      </c>
      <c r="B43" s="69" t="s">
        <v>49</v>
      </c>
      <c r="C43" s="260">
        <v>4.25</v>
      </c>
      <c r="D43" s="265"/>
    </row>
    <row r="44" spans="1:4" ht="11.25" customHeight="1" x14ac:dyDescent="0.25">
      <c r="A44" s="72" t="s">
        <v>165</v>
      </c>
      <c r="B44" s="69" t="s">
        <v>49</v>
      </c>
      <c r="C44" s="260">
        <v>2.91</v>
      </c>
      <c r="D44" s="265"/>
    </row>
    <row r="45" spans="1:4" ht="11.25" customHeight="1" x14ac:dyDescent="0.25">
      <c r="A45" s="72" t="s">
        <v>53</v>
      </c>
      <c r="B45" s="69" t="s">
        <v>49</v>
      </c>
      <c r="C45" s="260">
        <v>0.745</v>
      </c>
      <c r="D45" s="265"/>
    </row>
    <row r="46" spans="1:4" ht="11.25" customHeight="1" x14ac:dyDescent="0.25">
      <c r="A46" s="72" t="s">
        <v>180</v>
      </c>
      <c r="B46" s="69" t="s">
        <v>49</v>
      </c>
      <c r="C46" s="260">
        <v>3.3250000000000002</v>
      </c>
      <c r="D46" s="265"/>
    </row>
    <row r="47" spans="1:4" ht="11.25" customHeight="1" x14ac:dyDescent="0.25">
      <c r="A47" s="72" t="s">
        <v>190</v>
      </c>
      <c r="B47" s="69" t="s">
        <v>49</v>
      </c>
      <c r="C47" s="260">
        <v>1.4</v>
      </c>
      <c r="D47" s="265"/>
    </row>
    <row r="48" spans="1:4" ht="11.25" customHeight="1" x14ac:dyDescent="0.25">
      <c r="A48" s="72" t="s">
        <v>183</v>
      </c>
      <c r="B48" s="69" t="s">
        <v>49</v>
      </c>
      <c r="C48" s="260">
        <v>0.5</v>
      </c>
      <c r="D48" s="265"/>
    </row>
    <row r="49" spans="1:5" ht="11.25" customHeight="1" x14ac:dyDescent="0.25">
      <c r="A49" s="72" t="s">
        <v>164</v>
      </c>
      <c r="B49" s="69" t="s">
        <v>49</v>
      </c>
      <c r="C49" s="260">
        <v>6.01</v>
      </c>
      <c r="D49" s="265"/>
      <c r="E49" s="76"/>
    </row>
    <row r="50" spans="1:5" ht="11.25" customHeight="1" x14ac:dyDescent="0.25">
      <c r="A50" s="267" t="s">
        <v>85</v>
      </c>
      <c r="B50" s="69"/>
      <c r="C50" s="260"/>
      <c r="D50" s="265"/>
    </row>
    <row r="51" spans="1:5" ht="11.25" customHeight="1" x14ac:dyDescent="0.25">
      <c r="A51" s="72" t="s">
        <v>11</v>
      </c>
      <c r="B51" s="69" t="s">
        <v>12</v>
      </c>
      <c r="C51" s="260">
        <v>0.5</v>
      </c>
      <c r="D51" s="265"/>
    </row>
    <row r="52" spans="1:5" ht="11.25" customHeight="1" x14ac:dyDescent="0.25">
      <c r="A52" s="72" t="s">
        <v>82</v>
      </c>
      <c r="B52" s="69" t="s">
        <v>12</v>
      </c>
      <c r="C52" s="260">
        <v>22.95</v>
      </c>
      <c r="D52" s="265"/>
    </row>
    <row r="53" spans="1:5" ht="11.25" customHeight="1" x14ac:dyDescent="0.25">
      <c r="A53" s="72" t="s">
        <v>138</v>
      </c>
      <c r="B53" s="69" t="s">
        <v>12</v>
      </c>
      <c r="C53" s="260">
        <v>32.06</v>
      </c>
      <c r="D53" s="265"/>
    </row>
    <row r="54" spans="1:5" ht="11.25" customHeight="1" x14ac:dyDescent="0.25">
      <c r="A54" s="72" t="s">
        <v>84</v>
      </c>
      <c r="B54" s="69" t="s">
        <v>12</v>
      </c>
      <c r="C54" s="260">
        <v>17.559999999999999</v>
      </c>
      <c r="D54" s="265"/>
    </row>
    <row r="55" spans="1:5" ht="11.25" customHeight="1" x14ac:dyDescent="0.25">
      <c r="A55" s="72" t="s">
        <v>83</v>
      </c>
      <c r="B55" s="69" t="s">
        <v>12</v>
      </c>
      <c r="C55" s="260">
        <v>12.78</v>
      </c>
      <c r="D55" s="265"/>
    </row>
    <row r="56" spans="1:5" ht="11.25" customHeight="1" x14ac:dyDescent="0.25">
      <c r="A56" s="72" t="s">
        <v>168</v>
      </c>
      <c r="B56" s="69" t="s">
        <v>7</v>
      </c>
      <c r="C56" s="260">
        <v>0.35</v>
      </c>
      <c r="D56" s="265"/>
    </row>
    <row r="57" spans="1:5" ht="11.25" customHeight="1" x14ac:dyDescent="0.25">
      <c r="A57" s="375" t="s">
        <v>228</v>
      </c>
      <c r="B57" s="69"/>
      <c r="C57" s="260"/>
      <c r="D57" s="265"/>
    </row>
    <row r="58" spans="1:5" ht="11.25" customHeight="1" x14ac:dyDescent="0.25">
      <c r="A58" s="72" t="s">
        <v>55</v>
      </c>
      <c r="B58" s="72" t="s">
        <v>12</v>
      </c>
      <c r="C58" s="260">
        <v>20.25</v>
      </c>
      <c r="D58" s="265"/>
    </row>
    <row r="59" spans="1:5" ht="11.25" customHeight="1" x14ac:dyDescent="0.25">
      <c r="A59" s="72" t="s">
        <v>25</v>
      </c>
      <c r="B59" s="72" t="s">
        <v>12</v>
      </c>
      <c r="C59" s="260">
        <v>20.79</v>
      </c>
      <c r="D59" s="265"/>
    </row>
    <row r="60" spans="1:5" ht="11.25" customHeight="1" x14ac:dyDescent="0.25">
      <c r="A60" s="72" t="s">
        <v>26</v>
      </c>
      <c r="B60" s="72" t="s">
        <v>12</v>
      </c>
      <c r="C60" s="260">
        <v>25.39</v>
      </c>
      <c r="D60" s="265"/>
    </row>
    <row r="61" spans="1:5" ht="11.25" customHeight="1" x14ac:dyDescent="0.25">
      <c r="A61" s="72" t="s">
        <v>72</v>
      </c>
      <c r="B61" s="72" t="s">
        <v>12</v>
      </c>
      <c r="C61" s="260">
        <v>18.47</v>
      </c>
      <c r="D61" s="265"/>
    </row>
    <row r="62" spans="1:5" ht="11.25" customHeight="1" x14ac:dyDescent="0.25">
      <c r="A62" s="72" t="s">
        <v>117</v>
      </c>
      <c r="B62" s="72" t="s">
        <v>12</v>
      </c>
      <c r="C62" s="260">
        <v>19.47</v>
      </c>
      <c r="D62" s="265"/>
    </row>
    <row r="63" spans="1:5" ht="11.25" customHeight="1" x14ac:dyDescent="0.25">
      <c r="A63" s="72" t="s">
        <v>27</v>
      </c>
      <c r="B63" s="72" t="s">
        <v>12</v>
      </c>
      <c r="C63" s="260">
        <v>9.5500000000000007</v>
      </c>
      <c r="D63" s="265"/>
    </row>
    <row r="64" spans="1:5" ht="11.25" customHeight="1" x14ac:dyDescent="0.25">
      <c r="A64" s="72" t="s">
        <v>96</v>
      </c>
      <c r="B64" s="72" t="s">
        <v>12</v>
      </c>
      <c r="C64" s="260">
        <v>11.61</v>
      </c>
      <c r="D64" s="265"/>
    </row>
    <row r="65" spans="1:5" ht="11.25" customHeight="1" x14ac:dyDescent="0.25">
      <c r="A65" s="72" t="s">
        <v>132</v>
      </c>
      <c r="B65" s="72" t="s">
        <v>18</v>
      </c>
      <c r="C65" s="260">
        <v>4.1500000000000004</v>
      </c>
      <c r="D65" s="265"/>
      <c r="E65" s="76"/>
    </row>
    <row r="66" spans="1:5" ht="11.25" customHeight="1" x14ac:dyDescent="0.25">
      <c r="A66" s="72" t="s">
        <v>133</v>
      </c>
      <c r="B66" s="72" t="s">
        <v>18</v>
      </c>
      <c r="C66" s="260">
        <v>11.47</v>
      </c>
      <c r="D66" s="265"/>
    </row>
    <row r="67" spans="1:5" ht="11.25" customHeight="1" x14ac:dyDescent="0.25">
      <c r="A67" s="72" t="s">
        <v>134</v>
      </c>
      <c r="B67" s="72" t="s">
        <v>18</v>
      </c>
      <c r="C67" s="260">
        <v>16.47</v>
      </c>
      <c r="D67" s="265"/>
    </row>
    <row r="68" spans="1:5" ht="11.25" customHeight="1" x14ac:dyDescent="0.25">
      <c r="A68" s="72" t="s">
        <v>97</v>
      </c>
      <c r="B68" s="72" t="s">
        <v>12</v>
      </c>
      <c r="C68" s="260">
        <v>10.5</v>
      </c>
      <c r="D68" s="265"/>
    </row>
    <row r="69" spans="1:5" ht="11.25" customHeight="1" x14ac:dyDescent="0.25">
      <c r="A69" s="74" t="s">
        <v>65</v>
      </c>
      <c r="B69" s="74"/>
      <c r="C69" s="260"/>
      <c r="D69" s="265"/>
    </row>
    <row r="70" spans="1:5" ht="11.25" customHeight="1" x14ac:dyDescent="0.25">
      <c r="A70" s="74" t="s">
        <v>115</v>
      </c>
      <c r="B70" s="74" t="s">
        <v>12</v>
      </c>
      <c r="C70" s="260">
        <v>23.43</v>
      </c>
      <c r="D70" s="265"/>
    </row>
    <row r="71" spans="1:5" ht="11.25" customHeight="1" x14ac:dyDescent="0.25">
      <c r="A71" s="72" t="s">
        <v>116</v>
      </c>
      <c r="B71" s="72"/>
      <c r="C71" s="260"/>
      <c r="D71" s="265"/>
    </row>
    <row r="72" spans="1:5" ht="11.25" customHeight="1" x14ac:dyDescent="0.25">
      <c r="A72" s="74" t="s">
        <v>92</v>
      </c>
      <c r="B72" s="74" t="s">
        <v>12</v>
      </c>
      <c r="C72" s="260">
        <v>22.44</v>
      </c>
      <c r="D72" s="265"/>
    </row>
    <row r="73" spans="1:5" ht="11.25" customHeight="1" x14ac:dyDescent="0.25">
      <c r="A73" s="74" t="s">
        <v>93</v>
      </c>
      <c r="B73" s="74" t="s">
        <v>12</v>
      </c>
      <c r="C73" s="260">
        <v>23.81</v>
      </c>
      <c r="D73" s="265"/>
    </row>
    <row r="74" spans="1:5" ht="11.25" customHeight="1" x14ac:dyDescent="0.25">
      <c r="A74" s="74" t="s">
        <v>94</v>
      </c>
      <c r="B74" s="74" t="s">
        <v>12</v>
      </c>
      <c r="C74" s="260">
        <v>24.18</v>
      </c>
      <c r="D74" s="265"/>
    </row>
    <row r="75" spans="1:5" ht="11.25" customHeight="1" x14ac:dyDescent="0.25">
      <c r="A75" s="74" t="s">
        <v>95</v>
      </c>
      <c r="B75" s="74" t="s">
        <v>12</v>
      </c>
      <c r="C75" s="260">
        <v>23.43</v>
      </c>
      <c r="D75" s="265"/>
    </row>
    <row r="76" spans="1:5" ht="11.25" customHeight="1" x14ac:dyDescent="0.25">
      <c r="A76" s="74" t="s">
        <v>162</v>
      </c>
      <c r="B76" s="74" t="s">
        <v>12</v>
      </c>
      <c r="C76" s="260">
        <v>11.2</v>
      </c>
      <c r="D76" s="265"/>
    </row>
    <row r="77" spans="1:5" ht="11.25" customHeight="1" x14ac:dyDescent="0.25">
      <c r="A77" s="72" t="s">
        <v>31</v>
      </c>
      <c r="B77" s="72"/>
      <c r="C77" s="260"/>
      <c r="D77" s="265"/>
    </row>
    <row r="78" spans="1:5" ht="11.25" customHeight="1" x14ac:dyDescent="0.25">
      <c r="A78" s="74" t="s">
        <v>89</v>
      </c>
      <c r="B78" s="74" t="s">
        <v>12</v>
      </c>
      <c r="C78" s="260">
        <v>37.57</v>
      </c>
      <c r="D78" s="265"/>
    </row>
    <row r="79" spans="1:5" ht="11.25" customHeight="1" x14ac:dyDescent="0.25">
      <c r="A79" s="74" t="s">
        <v>90</v>
      </c>
      <c r="B79" s="74" t="s">
        <v>12</v>
      </c>
      <c r="C79" s="260">
        <v>37.479999999999997</v>
      </c>
      <c r="D79" s="265"/>
    </row>
    <row r="80" spans="1:5" ht="11.25" customHeight="1" x14ac:dyDescent="0.25">
      <c r="A80" s="74" t="s">
        <v>91</v>
      </c>
      <c r="B80" s="74" t="s">
        <v>12</v>
      </c>
      <c r="C80" s="260">
        <v>37.81</v>
      </c>
      <c r="D80" s="265"/>
    </row>
    <row r="81" spans="1:4" ht="11.25" customHeight="1" x14ac:dyDescent="0.25">
      <c r="A81" s="72" t="s">
        <v>32</v>
      </c>
      <c r="B81" s="72" t="s">
        <v>7</v>
      </c>
      <c r="C81" s="260">
        <v>0.2</v>
      </c>
      <c r="D81" s="265"/>
    </row>
    <row r="82" spans="1:4" ht="11.25" customHeight="1" x14ac:dyDescent="0.25">
      <c r="A82" s="74" t="s">
        <v>33</v>
      </c>
      <c r="B82" s="74" t="s">
        <v>12</v>
      </c>
      <c r="C82" s="260">
        <v>110</v>
      </c>
      <c r="D82" s="265"/>
    </row>
  </sheetData>
  <phoneticPr fontId="0" type="noConversion"/>
  <pageMargins left="0.75" right="0.75" top="1" bottom="0.75" header="0.3" footer="0.3"/>
  <pageSetup scale="98" orientation="portrait" r:id="rId1"/>
  <headerFooter alignWithMargins="0">
    <oddHeader>&amp;R&amp;G</oddHeader>
    <oddFooter>&amp;C&amp;A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N223"/>
  <sheetViews>
    <sheetView showGridLines="0" showZeros="0" zoomScaleNormal="100" workbookViewId="0">
      <selection activeCell="A10" sqref="A10"/>
    </sheetView>
  </sheetViews>
  <sheetFormatPr defaultColWidth="12.5546875" defaultRowHeight="13.2" x14ac:dyDescent="0.25"/>
  <cols>
    <col min="1" max="1" width="43.33203125" style="68" customWidth="1"/>
    <col min="2" max="5" width="11.6640625" style="68" customWidth="1"/>
    <col min="6" max="6" width="5.33203125" style="68" customWidth="1"/>
    <col min="7" max="7" width="31.33203125" style="68" customWidth="1"/>
    <col min="8" max="8" width="9.33203125" style="68" customWidth="1"/>
    <col min="9" max="16384" width="12.5546875" style="68"/>
  </cols>
  <sheetData>
    <row r="1" spans="1:8" ht="16.2" thickBot="1" x14ac:dyDescent="0.3">
      <c r="A1" s="77" t="s">
        <v>208</v>
      </c>
      <c r="B1" s="78"/>
      <c r="C1" s="79" t="s">
        <v>125</v>
      </c>
      <c r="D1" s="80"/>
      <c r="E1" s="249">
        <f>INPUTS!C2</f>
        <v>2024</v>
      </c>
    </row>
    <row r="2" spans="1:8" ht="13.8" thickBot="1" x14ac:dyDescent="0.3">
      <c r="A2" s="120" t="s">
        <v>0</v>
      </c>
      <c r="B2" s="81" t="s">
        <v>1</v>
      </c>
      <c r="C2" s="81" t="s">
        <v>2</v>
      </c>
      <c r="D2" s="81" t="s">
        <v>3</v>
      </c>
      <c r="E2" s="121" t="s">
        <v>4</v>
      </c>
    </row>
    <row r="3" spans="1:8" ht="13.8" thickTop="1" x14ac:dyDescent="0.25">
      <c r="A3" s="122" t="s">
        <v>5</v>
      </c>
      <c r="B3" s="82"/>
      <c r="C3" s="82"/>
      <c r="D3" s="82"/>
      <c r="E3" s="123"/>
    </row>
    <row r="4" spans="1:8" ht="13.8" thickBot="1" x14ac:dyDescent="0.3">
      <c r="A4" s="124" t="s">
        <v>6</v>
      </c>
      <c r="B4" s="83" t="s">
        <v>7</v>
      </c>
      <c r="C4" s="83">
        <v>160</v>
      </c>
      <c r="D4" s="84">
        <f>INPUTS!C4</f>
        <v>5.03</v>
      </c>
      <c r="E4" s="142">
        <f>C4*D4</f>
        <v>804.80000000000007</v>
      </c>
    </row>
    <row r="5" spans="1:8" ht="13.8" thickTop="1" x14ac:dyDescent="0.25">
      <c r="A5" s="248" t="s">
        <v>8</v>
      </c>
      <c r="B5" s="82"/>
      <c r="C5" s="82"/>
      <c r="D5" s="86"/>
      <c r="E5" s="308"/>
    </row>
    <row r="6" spans="1:8" x14ac:dyDescent="0.25">
      <c r="A6" s="71" t="s">
        <v>222</v>
      </c>
      <c r="B6" s="72" t="s">
        <v>10</v>
      </c>
      <c r="C6" s="87">
        <v>30</v>
      </c>
      <c r="D6" s="95">
        <f>INPUTS!C10</f>
        <v>3.26</v>
      </c>
      <c r="E6" s="126">
        <f t="shared" ref="E6:E21" si="0">C6*D6</f>
        <v>97.8</v>
      </c>
      <c r="G6" s="89"/>
    </row>
    <row r="7" spans="1:8" ht="13.8" thickBot="1" x14ac:dyDescent="0.3">
      <c r="A7" s="70" t="s">
        <v>11</v>
      </c>
      <c r="B7" s="72" t="s">
        <v>12</v>
      </c>
      <c r="C7" s="72">
        <v>1</v>
      </c>
      <c r="D7" s="95">
        <f>INPUTS!C51</f>
        <v>0.5</v>
      </c>
      <c r="E7" s="126">
        <f t="shared" si="0"/>
        <v>0.5</v>
      </c>
    </row>
    <row r="8" spans="1:8" x14ac:dyDescent="0.25">
      <c r="A8" s="71" t="s">
        <v>13</v>
      </c>
      <c r="B8" s="72" t="s">
        <v>14</v>
      </c>
      <c r="C8" s="69">
        <f>C4</f>
        <v>160</v>
      </c>
      <c r="D8" s="95">
        <f>INPUTS!C17</f>
        <v>0.8</v>
      </c>
      <c r="E8" s="126">
        <f t="shared" si="0"/>
        <v>128</v>
      </c>
      <c r="G8" s="232" t="s">
        <v>98</v>
      </c>
      <c r="H8" s="233"/>
    </row>
    <row r="9" spans="1:8" x14ac:dyDescent="0.25">
      <c r="A9" s="71" t="s">
        <v>15</v>
      </c>
      <c r="B9" s="72" t="s">
        <v>14</v>
      </c>
      <c r="C9" s="72">
        <v>30</v>
      </c>
      <c r="D9" s="95">
        <f>INPUTS!C18</f>
        <v>0.74</v>
      </c>
      <c r="E9" s="126">
        <f t="shared" si="0"/>
        <v>22.2</v>
      </c>
      <c r="F9" s="91"/>
      <c r="G9" s="385" t="s">
        <v>231</v>
      </c>
      <c r="H9" s="386">
        <f>(E36+E23)/D4</f>
        <v>137.10462972166997</v>
      </c>
    </row>
    <row r="10" spans="1:8" x14ac:dyDescent="0.25">
      <c r="A10" s="71" t="s">
        <v>16</v>
      </c>
      <c r="B10" s="72" t="s">
        <v>14</v>
      </c>
      <c r="C10" s="72">
        <v>60</v>
      </c>
      <c r="D10" s="95">
        <f>INPUTS!C19</f>
        <v>0.41499999999999998</v>
      </c>
      <c r="E10" s="126">
        <f t="shared" si="0"/>
        <v>24.9</v>
      </c>
      <c r="F10" s="91"/>
      <c r="G10" s="384" t="s">
        <v>229</v>
      </c>
      <c r="H10" s="235">
        <f>E37/C4</f>
        <v>4.3102267968749999</v>
      </c>
    </row>
    <row r="11" spans="1:8" x14ac:dyDescent="0.25">
      <c r="A11" s="71" t="s">
        <v>17</v>
      </c>
      <c r="B11" s="72" t="s">
        <v>18</v>
      </c>
      <c r="C11" s="72">
        <v>0.5</v>
      </c>
      <c r="D11" s="95">
        <f>INPUTS!C22</f>
        <v>54</v>
      </c>
      <c r="E11" s="126">
        <f t="shared" si="0"/>
        <v>27</v>
      </c>
      <c r="F11" s="91"/>
      <c r="G11" s="234" t="s">
        <v>99</v>
      </c>
      <c r="H11" s="235">
        <f>E23/C4</f>
        <v>2.7580785156250003</v>
      </c>
    </row>
    <row r="12" spans="1:8" x14ac:dyDescent="0.25">
      <c r="A12" s="71" t="s">
        <v>218</v>
      </c>
      <c r="B12" s="72" t="s">
        <v>63</v>
      </c>
      <c r="C12" s="72">
        <v>1.5</v>
      </c>
      <c r="D12" s="95">
        <f>INPUTS!C33</f>
        <v>4.1749999999999998</v>
      </c>
      <c r="E12" s="126">
        <f>C12*D12</f>
        <v>6.2624999999999993</v>
      </c>
      <c r="F12" s="91"/>
      <c r="G12" s="384" t="s">
        <v>230</v>
      </c>
      <c r="H12" s="235">
        <f>E36/C4</f>
        <v>1.55214828125</v>
      </c>
    </row>
    <row r="13" spans="1:8" x14ac:dyDescent="0.25">
      <c r="A13" s="309" t="s">
        <v>167</v>
      </c>
      <c r="B13" s="72" t="s">
        <v>49</v>
      </c>
      <c r="C13" s="72">
        <v>4</v>
      </c>
      <c r="D13" s="95">
        <f>INPUTS!C28</f>
        <v>6.2949999999999999</v>
      </c>
      <c r="E13" s="126">
        <f t="shared" si="0"/>
        <v>25.18</v>
      </c>
      <c r="F13" s="91"/>
      <c r="G13" s="234" t="s">
        <v>101</v>
      </c>
      <c r="H13" s="235">
        <f>H11+H12</f>
        <v>4.3102267968749999</v>
      </c>
    </row>
    <row r="14" spans="1:8" x14ac:dyDescent="0.25">
      <c r="A14" s="71" t="s">
        <v>20</v>
      </c>
      <c r="B14" s="72" t="s">
        <v>19</v>
      </c>
      <c r="C14" s="72">
        <v>0.5</v>
      </c>
      <c r="D14" s="95">
        <f>INPUTS!C26</f>
        <v>5.4649999999999999</v>
      </c>
      <c r="E14" s="126">
        <f t="shared" si="0"/>
        <v>2.7324999999999999</v>
      </c>
      <c r="G14" s="234" t="s">
        <v>100</v>
      </c>
      <c r="H14" s="235">
        <f>E38/C4</f>
        <v>0.71977320312500015</v>
      </c>
    </row>
    <row r="15" spans="1:8" ht="13.8" thickBot="1" x14ac:dyDescent="0.3">
      <c r="A15" s="71" t="s">
        <v>195</v>
      </c>
      <c r="B15" s="72" t="s">
        <v>19</v>
      </c>
      <c r="C15" s="72">
        <v>1</v>
      </c>
      <c r="D15" s="95">
        <f>INPUTS!C40</f>
        <v>5.25</v>
      </c>
      <c r="E15" s="126">
        <f t="shared" si="0"/>
        <v>5.25</v>
      </c>
      <c r="F15" s="91"/>
      <c r="G15" s="236"/>
      <c r="H15" s="237"/>
    </row>
    <row r="16" spans="1:8" x14ac:dyDescent="0.25">
      <c r="A16" s="71" t="s">
        <v>175</v>
      </c>
      <c r="B16" s="72" t="s">
        <v>19</v>
      </c>
      <c r="C16" s="72">
        <v>1</v>
      </c>
      <c r="D16" s="95">
        <f>INPUTS!C38</f>
        <v>6.4749999999999996</v>
      </c>
      <c r="E16" s="126">
        <f>C16*D16</f>
        <v>6.4749999999999996</v>
      </c>
      <c r="F16" s="91"/>
      <c r="G16" s="297"/>
      <c r="H16" s="297"/>
    </row>
    <row r="17" spans="1:7" x14ac:dyDescent="0.25">
      <c r="A17" s="71"/>
      <c r="B17" s="72"/>
      <c r="C17" s="72"/>
      <c r="D17" s="95"/>
      <c r="E17" s="126"/>
      <c r="F17" s="91"/>
      <c r="G17" s="89"/>
    </row>
    <row r="18" spans="1:7" x14ac:dyDescent="0.25">
      <c r="A18" s="71" t="s">
        <v>201</v>
      </c>
      <c r="B18" s="72" t="s">
        <v>12</v>
      </c>
      <c r="C18" s="72">
        <v>1</v>
      </c>
      <c r="D18" s="95">
        <f>INPUTS!C52</f>
        <v>22.95</v>
      </c>
      <c r="E18" s="126">
        <f t="shared" si="0"/>
        <v>22.95</v>
      </c>
      <c r="F18" s="91"/>
    </row>
    <row r="19" spans="1:7" x14ac:dyDescent="0.25">
      <c r="A19" s="71"/>
      <c r="B19" s="72"/>
      <c r="C19" s="72"/>
      <c r="D19" s="90"/>
      <c r="E19" s="310">
        <f t="shared" si="0"/>
        <v>0</v>
      </c>
      <c r="G19" s="89"/>
    </row>
    <row r="20" spans="1:7" x14ac:dyDescent="0.25">
      <c r="A20" s="71" t="s">
        <v>21</v>
      </c>
      <c r="B20" s="72" t="s">
        <v>7</v>
      </c>
      <c r="C20" s="72">
        <f>C4</f>
        <v>160</v>
      </c>
      <c r="D20" s="95">
        <v>0.36</v>
      </c>
      <c r="E20" s="126">
        <f t="shared" si="0"/>
        <v>57.599999999999994</v>
      </c>
      <c r="F20" s="91"/>
      <c r="G20" s="89"/>
    </row>
    <row r="21" spans="1:7" x14ac:dyDescent="0.25">
      <c r="A21" s="71"/>
      <c r="B21" s="72"/>
      <c r="C21" s="72"/>
      <c r="D21" s="92"/>
      <c r="E21" s="127">
        <f t="shared" si="0"/>
        <v>0</v>
      </c>
      <c r="F21" s="91"/>
      <c r="G21" s="89"/>
    </row>
    <row r="22" spans="1:7" x14ac:dyDescent="0.25">
      <c r="A22" s="71" t="s">
        <v>22</v>
      </c>
      <c r="B22" s="95">
        <f>SUM(E6:E15)</f>
        <v>339.82499999999999</v>
      </c>
      <c r="C22" s="72">
        <v>0.5</v>
      </c>
      <c r="D22" s="96">
        <v>8.5000000000000006E-2</v>
      </c>
      <c r="E22" s="126">
        <f>B22*C22*D22</f>
        <v>14.442562500000001</v>
      </c>
      <c r="F22" s="91"/>
    </row>
    <row r="23" spans="1:7" ht="13.8" thickBot="1" x14ac:dyDescent="0.3">
      <c r="A23" s="134" t="s">
        <v>23</v>
      </c>
      <c r="B23" s="97"/>
      <c r="C23" s="97"/>
      <c r="D23" s="98"/>
      <c r="E23" s="311">
        <f>SUM(E6:E22)</f>
        <v>441.29256250000003</v>
      </c>
    </row>
    <row r="24" spans="1:7" x14ac:dyDescent="0.25">
      <c r="A24" s="136" t="s">
        <v>24</v>
      </c>
      <c r="B24" s="99"/>
      <c r="C24" s="100"/>
      <c r="D24" s="99"/>
      <c r="E24" s="137"/>
    </row>
    <row r="25" spans="1:7" x14ac:dyDescent="0.25">
      <c r="A25" s="71"/>
      <c r="B25" s="72"/>
      <c r="C25" s="72"/>
      <c r="D25" s="90"/>
      <c r="E25" s="310"/>
    </row>
    <row r="26" spans="1:7" x14ac:dyDescent="0.25">
      <c r="A26" s="71" t="s">
        <v>27</v>
      </c>
      <c r="B26" s="72" t="s">
        <v>12</v>
      </c>
      <c r="C26" s="72">
        <v>1</v>
      </c>
      <c r="D26" s="95">
        <f>INPUTS!C63</f>
        <v>9.5500000000000007</v>
      </c>
      <c r="E26" s="126">
        <f>D26*C26</f>
        <v>9.5500000000000007</v>
      </c>
    </row>
    <row r="27" spans="1:7" x14ac:dyDescent="0.25">
      <c r="A27" s="240" t="s">
        <v>66</v>
      </c>
      <c r="B27" s="101" t="s">
        <v>12</v>
      </c>
      <c r="C27" s="101">
        <v>1</v>
      </c>
      <c r="D27" s="279">
        <f>INPUTS!C73</f>
        <v>23.81</v>
      </c>
      <c r="E27" s="151">
        <f>D27*C27</f>
        <v>23.81</v>
      </c>
    </row>
    <row r="28" spans="1:7" x14ac:dyDescent="0.25">
      <c r="A28" s="70" t="s">
        <v>29</v>
      </c>
      <c r="B28" s="69" t="s">
        <v>12</v>
      </c>
      <c r="C28" s="69">
        <v>1</v>
      </c>
      <c r="D28" s="260">
        <f>INPUTS!C64</f>
        <v>11.61</v>
      </c>
      <c r="E28" s="281">
        <f>+C28*D28</f>
        <v>11.61</v>
      </c>
    </row>
    <row r="29" spans="1:7" x14ac:dyDescent="0.25">
      <c r="A29" s="71" t="s">
        <v>30</v>
      </c>
      <c r="B29" s="72" t="s">
        <v>12</v>
      </c>
      <c r="C29" s="72">
        <v>2</v>
      </c>
      <c r="D29" s="95">
        <f>INPUTS!C68</f>
        <v>10.5</v>
      </c>
      <c r="E29" s="306">
        <f>D29*C29</f>
        <v>21</v>
      </c>
    </row>
    <row r="30" spans="1:7" x14ac:dyDescent="0.25">
      <c r="A30" s="71" t="s">
        <v>31</v>
      </c>
      <c r="B30" s="72" t="s">
        <v>12</v>
      </c>
      <c r="C30" s="72">
        <v>1</v>
      </c>
      <c r="D30" s="95">
        <f>INPUTS!C78</f>
        <v>37.57</v>
      </c>
      <c r="E30" s="306">
        <f>D30*C30</f>
        <v>37.57</v>
      </c>
    </row>
    <row r="31" spans="1:7" x14ac:dyDescent="0.25">
      <c r="A31" s="71" t="s">
        <v>32</v>
      </c>
      <c r="B31" s="72" t="s">
        <v>7</v>
      </c>
      <c r="C31" s="72">
        <f>+C4</f>
        <v>160</v>
      </c>
      <c r="D31" s="95">
        <f>INPUTS!C81</f>
        <v>0.2</v>
      </c>
      <c r="E31" s="306">
        <f>D31*C31</f>
        <v>32</v>
      </c>
    </row>
    <row r="32" spans="1:7" x14ac:dyDescent="0.25">
      <c r="A32" s="71" t="s">
        <v>68</v>
      </c>
      <c r="B32" s="95">
        <f>SUM(E26:E29)</f>
        <v>65.97</v>
      </c>
      <c r="C32" s="72">
        <v>0.5</v>
      </c>
      <c r="D32" s="96">
        <v>8.5000000000000006E-2</v>
      </c>
      <c r="E32" s="306">
        <f>B32*C32*D32</f>
        <v>2.803725</v>
      </c>
    </row>
    <row r="33" spans="1:8" x14ac:dyDescent="0.25">
      <c r="A33" s="245"/>
      <c r="B33" s="102"/>
      <c r="C33" s="102"/>
      <c r="D33" s="389"/>
      <c r="E33" s="390"/>
    </row>
    <row r="34" spans="1:8" x14ac:dyDescent="0.25">
      <c r="A34" s="71"/>
      <c r="B34" s="72"/>
      <c r="C34" s="72"/>
      <c r="D34" s="90"/>
      <c r="E34" s="310">
        <f>D34*C34</f>
        <v>0</v>
      </c>
    </row>
    <row r="35" spans="1:8" x14ac:dyDescent="0.25">
      <c r="A35" s="71" t="s">
        <v>33</v>
      </c>
      <c r="B35" s="72" t="s">
        <v>12</v>
      </c>
      <c r="C35" s="72">
        <v>1</v>
      </c>
      <c r="D35" s="95">
        <f>INPUTS!C82</f>
        <v>110</v>
      </c>
      <c r="E35" s="126">
        <f>C35*D35</f>
        <v>110</v>
      </c>
    </row>
    <row r="36" spans="1:8" ht="13.8" thickBot="1" x14ac:dyDescent="0.3">
      <c r="A36" s="164" t="s">
        <v>34</v>
      </c>
      <c r="B36" s="165"/>
      <c r="C36" s="165"/>
      <c r="D36" s="391"/>
      <c r="E36" s="150">
        <f>SUM(E25:E35)</f>
        <v>248.34372500000001</v>
      </c>
      <c r="G36" s="89"/>
    </row>
    <row r="37" spans="1:8" x14ac:dyDescent="0.25">
      <c r="A37" s="168" t="s">
        <v>35</v>
      </c>
      <c r="B37" s="169"/>
      <c r="C37" s="169"/>
      <c r="D37" s="170"/>
      <c r="E37" s="377">
        <f>E23+E36</f>
        <v>689.63628749999998</v>
      </c>
      <c r="G37" s="89"/>
    </row>
    <row r="38" spans="1:8" ht="13.8" thickBot="1" x14ac:dyDescent="0.3">
      <c r="A38" s="140" t="s">
        <v>36</v>
      </c>
      <c r="B38" s="103"/>
      <c r="C38" s="106"/>
      <c r="D38" s="107"/>
      <c r="E38" s="142">
        <f>+E4-E23-E36</f>
        <v>115.16371250000003</v>
      </c>
      <c r="F38" s="91"/>
    </row>
    <row r="39" spans="1:8" ht="13.8" thickTop="1" x14ac:dyDescent="0.25">
      <c r="A39" s="143"/>
      <c r="B39" s="108"/>
      <c r="C39" s="109"/>
      <c r="D39" s="110" t="s">
        <v>186</v>
      </c>
      <c r="E39" s="144"/>
    </row>
    <row r="40" spans="1:8" x14ac:dyDescent="0.25">
      <c r="A40" s="145" t="s">
        <v>37</v>
      </c>
      <c r="B40" s="111" t="s">
        <v>182</v>
      </c>
      <c r="C40" s="112">
        <f>D40*0.88</f>
        <v>4.4264000000000001</v>
      </c>
      <c r="D40" s="112">
        <f>+D4</f>
        <v>5.03</v>
      </c>
      <c r="E40" s="146">
        <f>D40*1.12</f>
        <v>5.6336000000000004</v>
      </c>
    </row>
    <row r="41" spans="1:8" x14ac:dyDescent="0.25">
      <c r="A41" s="145" t="s">
        <v>38</v>
      </c>
      <c r="B41" s="113">
        <f>B42*0.75</f>
        <v>120</v>
      </c>
      <c r="C41" s="85">
        <f>C40*B41-E37</f>
        <v>-158.46828749999997</v>
      </c>
      <c r="D41" s="85">
        <f>D40*B41-E37</f>
        <v>-86.036287499999958</v>
      </c>
      <c r="E41" s="142">
        <f>E40*B41-E37</f>
        <v>-13.604287499999941</v>
      </c>
    </row>
    <row r="42" spans="1:8" x14ac:dyDescent="0.25">
      <c r="A42" s="145" t="s">
        <v>39</v>
      </c>
      <c r="B42" s="113">
        <f>+C4</f>
        <v>160</v>
      </c>
      <c r="C42" s="85">
        <f>C40*B42-E37</f>
        <v>18.587712500000066</v>
      </c>
      <c r="D42" s="85">
        <f>D40*B42-E37</f>
        <v>115.16371250000009</v>
      </c>
      <c r="E42" s="142">
        <f>E40*B42-E37</f>
        <v>211.73971250000011</v>
      </c>
    </row>
    <row r="43" spans="1:8" ht="13.8" thickBot="1" x14ac:dyDescent="0.3">
      <c r="A43" s="147"/>
      <c r="B43" s="148">
        <f>B42*1.25</f>
        <v>200</v>
      </c>
      <c r="C43" s="149">
        <f>C40*B43-E37</f>
        <v>195.64371249999999</v>
      </c>
      <c r="D43" s="149">
        <f>D40*B43-E37</f>
        <v>316.36371250000002</v>
      </c>
      <c r="E43" s="150">
        <f>E40*B43-E37</f>
        <v>437.08371250000005</v>
      </c>
      <c r="G43" s="75"/>
      <c r="H43" s="75"/>
    </row>
    <row r="44" spans="1:8" s="75" customFormat="1" x14ac:dyDescent="0.25">
      <c r="A44" s="75" t="s">
        <v>40</v>
      </c>
      <c r="D44" s="114"/>
      <c r="E44" s="114"/>
    </row>
    <row r="45" spans="1:8" s="75" customFormat="1" x14ac:dyDescent="0.25">
      <c r="A45" s="75" t="s">
        <v>41</v>
      </c>
      <c r="G45" s="114"/>
    </row>
    <row r="46" spans="1:8" s="75" customFormat="1" x14ac:dyDescent="0.25">
      <c r="A46" s="75" t="s">
        <v>108</v>
      </c>
      <c r="G46" s="114"/>
    </row>
    <row r="47" spans="1:8" s="75" customFormat="1" x14ac:dyDescent="0.25">
      <c r="A47" s="75" t="s">
        <v>46</v>
      </c>
      <c r="G47" s="114"/>
    </row>
    <row r="48" spans="1:8" s="75" customFormat="1" x14ac:dyDescent="0.25">
      <c r="A48" s="75" t="s">
        <v>102</v>
      </c>
      <c r="F48" s="115"/>
      <c r="G48" s="114"/>
    </row>
    <row r="49" spans="1:8" s="75" customFormat="1" x14ac:dyDescent="0.25">
      <c r="A49" s="75" t="s">
        <v>103</v>
      </c>
      <c r="F49" s="115"/>
      <c r="G49" s="114"/>
    </row>
    <row r="50" spans="1:8" s="75" customFormat="1" x14ac:dyDescent="0.25">
      <c r="A50" s="75" t="s">
        <v>67</v>
      </c>
      <c r="F50" s="115"/>
      <c r="G50" s="114"/>
    </row>
    <row r="51" spans="1:8" s="75" customFormat="1" x14ac:dyDescent="0.25">
      <c r="A51" s="75" t="s">
        <v>221</v>
      </c>
      <c r="F51" s="115"/>
      <c r="G51" s="114"/>
    </row>
    <row r="52" spans="1:8" s="75" customFormat="1" x14ac:dyDescent="0.25">
      <c r="A52" s="116" t="s">
        <v>185</v>
      </c>
      <c r="G52" s="68"/>
      <c r="H52" s="68"/>
    </row>
    <row r="122" spans="4:4" x14ac:dyDescent="0.25">
      <c r="D122" s="117"/>
    </row>
    <row r="157" spans="11:11" x14ac:dyDescent="0.25">
      <c r="K157" s="117"/>
    </row>
    <row r="158" spans="11:11" x14ac:dyDescent="0.25">
      <c r="K158" s="117"/>
    </row>
    <row r="159" spans="11:11" x14ac:dyDescent="0.25">
      <c r="K159" s="117"/>
    </row>
    <row r="189" spans="13:13" x14ac:dyDescent="0.25">
      <c r="M189" s="117"/>
    </row>
    <row r="190" spans="13:13" x14ac:dyDescent="0.25">
      <c r="M190" s="117"/>
    </row>
    <row r="191" spans="13:13" x14ac:dyDescent="0.25">
      <c r="M191" s="117"/>
    </row>
    <row r="192" spans="13:13" x14ac:dyDescent="0.25">
      <c r="M192" s="117"/>
    </row>
    <row r="193" spans="13:13" x14ac:dyDescent="0.25">
      <c r="M193" s="117"/>
    </row>
    <row r="194" spans="13:13" x14ac:dyDescent="0.25">
      <c r="M194" s="117"/>
    </row>
    <row r="195" spans="13:13" x14ac:dyDescent="0.25">
      <c r="M195" s="117"/>
    </row>
    <row r="196" spans="13:13" x14ac:dyDescent="0.25">
      <c r="M196" s="117"/>
    </row>
    <row r="197" spans="13:13" x14ac:dyDescent="0.25">
      <c r="M197" s="117"/>
    </row>
    <row r="198" spans="13:13" x14ac:dyDescent="0.25">
      <c r="M198" s="117"/>
    </row>
    <row r="199" spans="13:13" x14ac:dyDescent="0.25">
      <c r="M199" s="117"/>
    </row>
    <row r="200" spans="13:13" x14ac:dyDescent="0.25">
      <c r="M200" s="117"/>
    </row>
    <row r="201" spans="13:13" x14ac:dyDescent="0.25">
      <c r="M201" s="117"/>
    </row>
    <row r="202" spans="13:13" x14ac:dyDescent="0.25">
      <c r="M202" s="117"/>
    </row>
    <row r="203" spans="13:13" x14ac:dyDescent="0.25">
      <c r="M203" s="117"/>
    </row>
    <row r="204" spans="13:13" x14ac:dyDescent="0.25">
      <c r="M204" s="117"/>
    </row>
    <row r="205" spans="13:13" x14ac:dyDescent="0.25">
      <c r="M205" s="117"/>
    </row>
    <row r="206" spans="13:13" x14ac:dyDescent="0.25">
      <c r="M206" s="117"/>
    </row>
    <row r="207" spans="13:13" x14ac:dyDescent="0.25">
      <c r="M207" s="117"/>
    </row>
    <row r="208" spans="13:13" x14ac:dyDescent="0.25">
      <c r="M208" s="117"/>
    </row>
    <row r="209" spans="13:14" x14ac:dyDescent="0.25">
      <c r="M209" s="117"/>
    </row>
    <row r="210" spans="13:14" x14ac:dyDescent="0.25">
      <c r="M210" s="117"/>
    </row>
    <row r="211" spans="13:14" x14ac:dyDescent="0.25">
      <c r="M211" s="117"/>
    </row>
    <row r="212" spans="13:14" x14ac:dyDescent="0.25">
      <c r="M212" s="117"/>
    </row>
    <row r="213" spans="13:14" x14ac:dyDescent="0.25">
      <c r="M213" s="117"/>
    </row>
    <row r="214" spans="13:14" x14ac:dyDescent="0.25">
      <c r="M214" s="117"/>
    </row>
    <row r="215" spans="13:14" x14ac:dyDescent="0.25">
      <c r="M215" s="117"/>
    </row>
    <row r="216" spans="13:14" x14ac:dyDescent="0.25">
      <c r="M216" s="117"/>
      <c r="N216" s="117"/>
    </row>
    <row r="217" spans="13:14" x14ac:dyDescent="0.25">
      <c r="M217" s="117"/>
    </row>
    <row r="218" spans="13:14" x14ac:dyDescent="0.25">
      <c r="M218" s="117"/>
    </row>
    <row r="219" spans="13:14" x14ac:dyDescent="0.25">
      <c r="M219" s="117"/>
    </row>
    <row r="220" spans="13:14" x14ac:dyDescent="0.25">
      <c r="M220" s="117"/>
    </row>
    <row r="221" spans="13:14" x14ac:dyDescent="0.25">
      <c r="M221" s="117"/>
    </row>
    <row r="222" spans="13:14" x14ac:dyDescent="0.25">
      <c r="M222" s="117"/>
    </row>
    <row r="223" spans="13:14" x14ac:dyDescent="0.25">
      <c r="N223" s="118"/>
    </row>
  </sheetData>
  <phoneticPr fontId="0" type="noConversion"/>
  <pageMargins left="0.75" right="0.75" top="1" bottom="0.75" header="0.3" footer="0.3"/>
  <pageSetup scale="98" orientation="portrait" r:id="rId1"/>
  <headerFooter alignWithMargins="0">
    <oddHeader>&amp;R&amp;G</oddHeader>
    <oddFooter>&amp;C&amp;A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N194"/>
  <sheetViews>
    <sheetView showGridLines="0" showZeros="0" zoomScaleNormal="100" workbookViewId="0">
      <selection activeCell="A9" sqref="A9"/>
    </sheetView>
  </sheetViews>
  <sheetFormatPr defaultColWidth="12.5546875" defaultRowHeight="13.2" x14ac:dyDescent="0.25"/>
  <cols>
    <col min="1" max="1" width="43.6640625" style="68" customWidth="1"/>
    <col min="2" max="5" width="11.6640625" style="68" customWidth="1"/>
    <col min="6" max="6" width="12.5546875" style="68" customWidth="1"/>
    <col min="7" max="7" width="31.88671875" style="68" customWidth="1"/>
    <col min="8" max="8" width="10.33203125" style="68" customWidth="1"/>
    <col min="9" max="16384" width="12.5546875" style="68"/>
  </cols>
  <sheetData>
    <row r="1" spans="1:8" ht="16.2" thickBot="1" x14ac:dyDescent="0.3">
      <c r="A1" s="77" t="s">
        <v>184</v>
      </c>
      <c r="B1" s="78"/>
      <c r="C1" s="79" t="s">
        <v>127</v>
      </c>
      <c r="D1" s="80"/>
      <c r="E1" s="249">
        <f>INPUTS!C2</f>
        <v>2024</v>
      </c>
    </row>
    <row r="2" spans="1:8" ht="13.8" thickBot="1" x14ac:dyDescent="0.3">
      <c r="A2" s="120" t="s">
        <v>0</v>
      </c>
      <c r="B2" s="81" t="s">
        <v>1</v>
      </c>
      <c r="C2" s="81" t="s">
        <v>2</v>
      </c>
      <c r="D2" s="81" t="s">
        <v>3</v>
      </c>
      <c r="E2" s="121" t="s">
        <v>4</v>
      </c>
    </row>
    <row r="3" spans="1:8" ht="13.8" thickTop="1" x14ac:dyDescent="0.25">
      <c r="A3" s="122" t="s">
        <v>5</v>
      </c>
      <c r="B3" s="82"/>
      <c r="C3" s="82"/>
      <c r="D3" s="82"/>
      <c r="E3" s="123"/>
    </row>
    <row r="4" spans="1:8" ht="13.8" thickBot="1" x14ac:dyDescent="0.3">
      <c r="A4" s="124" t="s">
        <v>6</v>
      </c>
      <c r="B4" s="83" t="s">
        <v>7</v>
      </c>
      <c r="C4" s="83">
        <v>160</v>
      </c>
      <c r="D4" s="84">
        <f>INPUTS!C4</f>
        <v>5.03</v>
      </c>
      <c r="E4" s="142">
        <f>C4*D4</f>
        <v>804.80000000000007</v>
      </c>
    </row>
    <row r="5" spans="1:8" ht="13.8" thickTop="1" x14ac:dyDescent="0.25">
      <c r="A5" s="248" t="s">
        <v>8</v>
      </c>
      <c r="B5" s="82"/>
      <c r="C5" s="82"/>
      <c r="D5" s="86"/>
      <c r="E5" s="308"/>
    </row>
    <row r="6" spans="1:8" x14ac:dyDescent="0.25">
      <c r="A6" s="71" t="s">
        <v>222</v>
      </c>
      <c r="B6" s="72" t="s">
        <v>10</v>
      </c>
      <c r="C6" s="87">
        <v>30</v>
      </c>
      <c r="D6" s="95">
        <f>INPUTS!C10</f>
        <v>3.26</v>
      </c>
      <c r="E6" s="126">
        <f t="shared" ref="E6:E19" si="0">C6*D6</f>
        <v>97.8</v>
      </c>
      <c r="G6" s="89"/>
    </row>
    <row r="7" spans="1:8" ht="13.8" thickBot="1" x14ac:dyDescent="0.3">
      <c r="A7" s="70" t="s">
        <v>11</v>
      </c>
      <c r="B7" s="72" t="s">
        <v>12</v>
      </c>
      <c r="C7" s="72">
        <v>1</v>
      </c>
      <c r="D7" s="95">
        <f>INPUTS!C51</f>
        <v>0.5</v>
      </c>
      <c r="E7" s="126">
        <f t="shared" si="0"/>
        <v>0.5</v>
      </c>
    </row>
    <row r="8" spans="1:8" x14ac:dyDescent="0.25">
      <c r="A8" s="71" t="s">
        <v>13</v>
      </c>
      <c r="B8" s="72" t="s">
        <v>14</v>
      </c>
      <c r="C8" s="69">
        <f>C4</f>
        <v>160</v>
      </c>
      <c r="D8" s="95">
        <f>INPUTS!C17</f>
        <v>0.8</v>
      </c>
      <c r="E8" s="126">
        <f t="shared" si="0"/>
        <v>128</v>
      </c>
      <c r="G8" s="238" t="s">
        <v>98</v>
      </c>
      <c r="H8" s="233"/>
    </row>
    <row r="9" spans="1:8" x14ac:dyDescent="0.25">
      <c r="A9" s="71" t="s">
        <v>15</v>
      </c>
      <c r="B9" s="72" t="s">
        <v>14</v>
      </c>
      <c r="C9" s="72">
        <v>30</v>
      </c>
      <c r="D9" s="95">
        <f>INPUTS!C18</f>
        <v>0.74</v>
      </c>
      <c r="E9" s="126">
        <f t="shared" si="0"/>
        <v>22.2</v>
      </c>
      <c r="F9" s="91"/>
      <c r="G9" s="385" t="s">
        <v>231</v>
      </c>
      <c r="H9" s="386">
        <f>(E22+E37)/D4</f>
        <v>148.87751615308147</v>
      </c>
    </row>
    <row r="10" spans="1:8" x14ac:dyDescent="0.25">
      <c r="A10" s="71" t="s">
        <v>16</v>
      </c>
      <c r="B10" s="72" t="s">
        <v>14</v>
      </c>
      <c r="C10" s="72">
        <v>60</v>
      </c>
      <c r="D10" s="95">
        <f>INPUTS!C19</f>
        <v>0.41499999999999998</v>
      </c>
      <c r="E10" s="126">
        <f t="shared" si="0"/>
        <v>24.9</v>
      </c>
      <c r="F10" s="91"/>
      <c r="G10" s="384" t="s">
        <v>229</v>
      </c>
      <c r="H10" s="387">
        <f>(E38/C4)</f>
        <v>4.6803369140624991</v>
      </c>
    </row>
    <row r="11" spans="1:8" x14ac:dyDescent="0.25">
      <c r="A11" s="71" t="s">
        <v>17</v>
      </c>
      <c r="B11" s="72" t="s">
        <v>18</v>
      </c>
      <c r="C11" s="72">
        <v>0.5</v>
      </c>
      <c r="D11" s="95">
        <f>INPUTS!C22</f>
        <v>54</v>
      </c>
      <c r="E11" s="126">
        <f t="shared" si="0"/>
        <v>27</v>
      </c>
      <c r="F11" s="91"/>
      <c r="G11" s="234" t="s">
        <v>99</v>
      </c>
      <c r="H11" s="387">
        <f>E22/C4</f>
        <v>2.7158798828124997</v>
      </c>
    </row>
    <row r="12" spans="1:8" x14ac:dyDescent="0.25">
      <c r="A12" s="309" t="s">
        <v>167</v>
      </c>
      <c r="B12" s="72" t="s">
        <v>49</v>
      </c>
      <c r="C12" s="72">
        <v>4</v>
      </c>
      <c r="D12" s="95">
        <f>INPUTS!C28</f>
        <v>6.2949999999999999</v>
      </c>
      <c r="E12" s="126">
        <f t="shared" si="0"/>
        <v>25.18</v>
      </c>
      <c r="F12" s="91"/>
      <c r="G12" s="384" t="s">
        <v>230</v>
      </c>
      <c r="H12" s="387">
        <f>E37/C4</f>
        <v>1.96445703125</v>
      </c>
    </row>
    <row r="13" spans="1:8" x14ac:dyDescent="0.25">
      <c r="A13" s="71" t="s">
        <v>20</v>
      </c>
      <c r="B13" s="72" t="s">
        <v>19</v>
      </c>
      <c r="C13" s="72">
        <v>0.5</v>
      </c>
      <c r="D13" s="95">
        <f>INPUTS!C26</f>
        <v>5.4649999999999999</v>
      </c>
      <c r="E13" s="126">
        <f t="shared" si="0"/>
        <v>2.7324999999999999</v>
      </c>
      <c r="G13" s="234" t="s">
        <v>101</v>
      </c>
      <c r="H13" s="387">
        <f>H11+H12</f>
        <v>4.6803369140625</v>
      </c>
    </row>
    <row r="14" spans="1:8" ht="13.8" thickBot="1" x14ac:dyDescent="0.3">
      <c r="A14" s="71" t="s">
        <v>175</v>
      </c>
      <c r="B14" s="72" t="s">
        <v>19</v>
      </c>
      <c r="C14" s="72">
        <v>1</v>
      </c>
      <c r="D14" s="95">
        <f>INPUTS!C38</f>
        <v>6.4749999999999996</v>
      </c>
      <c r="E14" s="126">
        <f t="shared" si="0"/>
        <v>6.4749999999999996</v>
      </c>
      <c r="F14" s="91"/>
      <c r="G14" s="236" t="s">
        <v>100</v>
      </c>
      <c r="H14" s="388">
        <f>E39/C4</f>
        <v>0.34966308593750062</v>
      </c>
    </row>
    <row r="15" spans="1:8" x14ac:dyDescent="0.25">
      <c r="A15" s="71" t="s">
        <v>195</v>
      </c>
      <c r="B15" s="72" t="s">
        <v>19</v>
      </c>
      <c r="C15" s="72">
        <v>1</v>
      </c>
      <c r="D15" s="95">
        <f>INPUTS!C40</f>
        <v>5.25</v>
      </c>
      <c r="E15" s="126">
        <f t="shared" si="0"/>
        <v>5.25</v>
      </c>
      <c r="F15" s="91"/>
      <c r="G15" s="297"/>
      <c r="H15" s="297"/>
    </row>
    <row r="16" spans="1:8" x14ac:dyDescent="0.25">
      <c r="A16" s="71" t="s">
        <v>201</v>
      </c>
      <c r="B16" s="72" t="s">
        <v>12</v>
      </c>
      <c r="C16" s="72">
        <v>1</v>
      </c>
      <c r="D16" s="95">
        <f>INPUTS!C52</f>
        <v>22.95</v>
      </c>
      <c r="E16" s="126">
        <f t="shared" si="0"/>
        <v>22.95</v>
      </c>
      <c r="F16" s="91"/>
      <c r="G16" s="89"/>
    </row>
    <row r="17" spans="1:8" x14ac:dyDescent="0.25">
      <c r="A17" s="71"/>
      <c r="B17" s="72"/>
      <c r="C17" s="72"/>
      <c r="D17" s="90"/>
      <c r="E17" s="310">
        <f t="shared" si="0"/>
        <v>0</v>
      </c>
      <c r="G17" s="89"/>
      <c r="H17" s="89"/>
    </row>
    <row r="18" spans="1:8" x14ac:dyDescent="0.25">
      <c r="A18" s="71" t="s">
        <v>21</v>
      </c>
      <c r="B18" s="72" t="s">
        <v>7</v>
      </c>
      <c r="C18" s="72">
        <f>C4</f>
        <v>160</v>
      </c>
      <c r="D18" s="95">
        <v>0.36</v>
      </c>
      <c r="E18" s="126">
        <f t="shared" si="0"/>
        <v>57.599999999999994</v>
      </c>
      <c r="F18" s="91"/>
      <c r="G18" s="89"/>
      <c r="H18" s="89"/>
    </row>
    <row r="19" spans="1:8" x14ac:dyDescent="0.25">
      <c r="A19" s="71"/>
      <c r="B19" s="72"/>
      <c r="C19" s="72"/>
      <c r="D19" s="92"/>
      <c r="E19" s="127">
        <f t="shared" si="0"/>
        <v>0</v>
      </c>
      <c r="F19" s="91"/>
      <c r="G19" s="89"/>
      <c r="H19" s="89"/>
    </row>
    <row r="20" spans="1:8" x14ac:dyDescent="0.25">
      <c r="A20" s="71"/>
      <c r="B20" s="72"/>
      <c r="C20" s="93"/>
      <c r="D20" s="94"/>
      <c r="E20" s="127">
        <f>C20*D20</f>
        <v>0</v>
      </c>
      <c r="F20" s="91"/>
      <c r="G20" s="89"/>
    </row>
    <row r="21" spans="1:8" x14ac:dyDescent="0.25">
      <c r="A21" s="71" t="s">
        <v>22</v>
      </c>
      <c r="B21" s="95">
        <f>SUM(E6:E13)</f>
        <v>328.3125</v>
      </c>
      <c r="C21" s="72">
        <v>0.5</v>
      </c>
      <c r="D21" s="96">
        <v>8.5000000000000006E-2</v>
      </c>
      <c r="E21" s="126">
        <f>B21*C21*D21</f>
        <v>13.953281250000002</v>
      </c>
      <c r="F21" s="91"/>
      <c r="G21" s="89"/>
    </row>
    <row r="22" spans="1:8" ht="13.8" thickBot="1" x14ac:dyDescent="0.3">
      <c r="A22" s="134" t="s">
        <v>23</v>
      </c>
      <c r="B22" s="97"/>
      <c r="C22" s="97"/>
      <c r="D22" s="98"/>
      <c r="E22" s="311">
        <f>SUM(E5:E21)</f>
        <v>434.54078124999995</v>
      </c>
    </row>
    <row r="23" spans="1:8" x14ac:dyDescent="0.25">
      <c r="A23" s="136" t="s">
        <v>24</v>
      </c>
      <c r="B23" s="99"/>
      <c r="C23" s="100"/>
      <c r="D23" s="99"/>
      <c r="E23" s="137"/>
    </row>
    <row r="24" spans="1:8" x14ac:dyDescent="0.25">
      <c r="A24" s="71" t="s">
        <v>25</v>
      </c>
      <c r="B24" s="72" t="s">
        <v>12</v>
      </c>
      <c r="C24" s="72">
        <v>1</v>
      </c>
      <c r="D24" s="95">
        <f>INPUTS!C59</f>
        <v>20.79</v>
      </c>
      <c r="E24" s="126">
        <f>D24*C24</f>
        <v>20.79</v>
      </c>
      <c r="F24" s="89"/>
    </row>
    <row r="25" spans="1:8" x14ac:dyDescent="0.25">
      <c r="A25" s="71" t="s">
        <v>26</v>
      </c>
      <c r="B25" s="72" t="s">
        <v>12</v>
      </c>
      <c r="C25" s="72">
        <v>1</v>
      </c>
      <c r="D25" s="95">
        <f>INPUTS!C60</f>
        <v>25.39</v>
      </c>
      <c r="E25" s="126">
        <f>D25*C25</f>
        <v>25.39</v>
      </c>
    </row>
    <row r="26" spans="1:8" x14ac:dyDescent="0.25">
      <c r="A26" s="71" t="s">
        <v>72</v>
      </c>
      <c r="B26" s="72" t="s">
        <v>12</v>
      </c>
      <c r="C26" s="72">
        <v>1</v>
      </c>
      <c r="D26" s="95">
        <f>INPUTS!C61</f>
        <v>18.47</v>
      </c>
      <c r="E26" s="126">
        <f>C26*D26</f>
        <v>18.47</v>
      </c>
    </row>
    <row r="27" spans="1:8" x14ac:dyDescent="0.25">
      <c r="A27" s="240" t="s">
        <v>27</v>
      </c>
      <c r="B27" s="101" t="s">
        <v>12</v>
      </c>
      <c r="C27" s="101">
        <v>1</v>
      </c>
      <c r="D27" s="279">
        <f>INPUTS!C63</f>
        <v>9.5500000000000007</v>
      </c>
      <c r="E27" s="151">
        <f>D27*C27</f>
        <v>9.5500000000000007</v>
      </c>
    </row>
    <row r="28" spans="1:8" x14ac:dyDescent="0.25">
      <c r="A28" s="71" t="s">
        <v>28</v>
      </c>
      <c r="B28" s="72" t="s">
        <v>12</v>
      </c>
      <c r="C28" s="72">
        <v>1</v>
      </c>
      <c r="D28" s="95">
        <f>INPUTS!C72</f>
        <v>22.44</v>
      </c>
      <c r="E28" s="306">
        <f>D28*C28</f>
        <v>22.44</v>
      </c>
    </row>
    <row r="29" spans="1:8" x14ac:dyDescent="0.25">
      <c r="A29" s="70" t="s">
        <v>29</v>
      </c>
      <c r="B29" s="69" t="s">
        <v>12</v>
      </c>
      <c r="C29" s="69">
        <v>1</v>
      </c>
      <c r="D29" s="260">
        <f>INPUTS!C64</f>
        <v>11.61</v>
      </c>
      <c r="E29" s="281">
        <f>+C29*D29</f>
        <v>11.61</v>
      </c>
    </row>
    <row r="30" spans="1:8" x14ac:dyDescent="0.25">
      <c r="A30" s="71" t="s">
        <v>30</v>
      </c>
      <c r="B30" s="72" t="s">
        <v>12</v>
      </c>
      <c r="C30" s="72">
        <v>2</v>
      </c>
      <c r="D30" s="95">
        <f>INPUTS!C68</f>
        <v>10.5</v>
      </c>
      <c r="E30" s="306">
        <f>D30*C30</f>
        <v>21</v>
      </c>
    </row>
    <row r="31" spans="1:8" x14ac:dyDescent="0.25">
      <c r="A31" s="71" t="s">
        <v>31</v>
      </c>
      <c r="B31" s="72" t="s">
        <v>12</v>
      </c>
      <c r="C31" s="72">
        <v>1</v>
      </c>
      <c r="D31" s="95">
        <f>INPUTS!C78</f>
        <v>37.57</v>
      </c>
      <c r="E31" s="306">
        <f>D31*C31</f>
        <v>37.57</v>
      </c>
    </row>
    <row r="32" spans="1:8" x14ac:dyDescent="0.25">
      <c r="A32" s="71" t="s">
        <v>32</v>
      </c>
      <c r="B32" s="72" t="s">
        <v>7</v>
      </c>
      <c r="C32" s="72">
        <f>+C4</f>
        <v>160</v>
      </c>
      <c r="D32" s="95">
        <f>INPUTS!C81</f>
        <v>0.2</v>
      </c>
      <c r="E32" s="306">
        <f>D32*C32</f>
        <v>32</v>
      </c>
    </row>
    <row r="33" spans="1:7" x14ac:dyDescent="0.25">
      <c r="A33" s="71" t="s">
        <v>68</v>
      </c>
      <c r="B33" s="88">
        <f>SUM(E24:E30)</f>
        <v>129.25</v>
      </c>
      <c r="C33" s="72">
        <v>0.5</v>
      </c>
      <c r="D33" s="96">
        <v>8.5000000000000006E-2</v>
      </c>
      <c r="E33" s="306">
        <f>B33*C33*D33</f>
        <v>5.493125</v>
      </c>
    </row>
    <row r="34" spans="1:7" x14ac:dyDescent="0.25">
      <c r="A34" s="71"/>
      <c r="B34" s="72"/>
      <c r="C34" s="72"/>
      <c r="D34" s="96"/>
      <c r="E34" s="392"/>
    </row>
    <row r="35" spans="1:7" x14ac:dyDescent="0.25">
      <c r="A35" s="71"/>
      <c r="B35" s="72"/>
      <c r="C35" s="72"/>
      <c r="D35" s="96"/>
      <c r="E35" s="392"/>
    </row>
    <row r="36" spans="1:7" x14ac:dyDescent="0.25">
      <c r="A36" s="245" t="s">
        <v>33</v>
      </c>
      <c r="B36" s="102" t="s">
        <v>12</v>
      </c>
      <c r="C36" s="102">
        <v>1</v>
      </c>
      <c r="D36" s="280">
        <f>INPUTS!C82</f>
        <v>110</v>
      </c>
      <c r="E36" s="171">
        <f>D36*C36</f>
        <v>110</v>
      </c>
    </row>
    <row r="37" spans="1:7" ht="13.8" thickBot="1" x14ac:dyDescent="0.3">
      <c r="A37" s="140" t="s">
        <v>34</v>
      </c>
      <c r="B37" s="103"/>
      <c r="C37" s="103"/>
      <c r="D37" s="104"/>
      <c r="E37" s="141">
        <f>SUM(E24:E36)</f>
        <v>314.31312500000001</v>
      </c>
    </row>
    <row r="38" spans="1:7" ht="13.8" thickTop="1" x14ac:dyDescent="0.25">
      <c r="A38" s="122" t="s">
        <v>35</v>
      </c>
      <c r="B38" s="82"/>
      <c r="C38" s="82"/>
      <c r="D38" s="105"/>
      <c r="E38" s="142">
        <f>E22+E37</f>
        <v>748.85390624999991</v>
      </c>
      <c r="G38" s="89"/>
    </row>
    <row r="39" spans="1:7" ht="13.8" thickBot="1" x14ac:dyDescent="0.3">
      <c r="A39" s="140" t="s">
        <v>36</v>
      </c>
      <c r="B39" s="103"/>
      <c r="C39" s="106"/>
      <c r="D39" s="107"/>
      <c r="E39" s="142">
        <f>+E4-E22-E37</f>
        <v>55.946093750000102</v>
      </c>
      <c r="F39" s="91"/>
      <c r="G39" s="89"/>
    </row>
    <row r="40" spans="1:7" ht="13.8" thickTop="1" x14ac:dyDescent="0.25">
      <c r="A40" s="143"/>
      <c r="B40" s="108"/>
      <c r="C40" s="109"/>
      <c r="D40" s="110" t="s">
        <v>186</v>
      </c>
      <c r="E40" s="144"/>
    </row>
    <row r="41" spans="1:7" x14ac:dyDescent="0.25">
      <c r="A41" s="145" t="s">
        <v>37</v>
      </c>
      <c r="B41" s="111" t="s">
        <v>182</v>
      </c>
      <c r="C41" s="112">
        <f>D41*0.88</f>
        <v>4.4264000000000001</v>
      </c>
      <c r="D41" s="112">
        <f>+D4</f>
        <v>5.03</v>
      </c>
      <c r="E41" s="146">
        <f>D41*1.12</f>
        <v>5.6336000000000004</v>
      </c>
    </row>
    <row r="42" spans="1:7" x14ac:dyDescent="0.25">
      <c r="A42" s="145" t="s">
        <v>38</v>
      </c>
      <c r="B42" s="113">
        <f>B43*0.75</f>
        <v>120</v>
      </c>
      <c r="C42" s="85">
        <f>C41*B42-E38</f>
        <v>-217.6859062499999</v>
      </c>
      <c r="D42" s="85">
        <f>D41*B42-E38</f>
        <v>-145.25390624999989</v>
      </c>
      <c r="E42" s="142">
        <f>E41*B42-E38</f>
        <v>-72.82190624999987</v>
      </c>
    </row>
    <row r="43" spans="1:7" x14ac:dyDescent="0.25">
      <c r="A43" s="145" t="s">
        <v>39</v>
      </c>
      <c r="B43" s="113">
        <f>+C4</f>
        <v>160</v>
      </c>
      <c r="C43" s="85">
        <f>C41*B43-E38</f>
        <v>-40.629906249999863</v>
      </c>
      <c r="D43" s="85">
        <f>D41*B43-E38</f>
        <v>55.946093750000159</v>
      </c>
      <c r="E43" s="142">
        <f>E41*B43-E38</f>
        <v>152.52209375000018</v>
      </c>
    </row>
    <row r="44" spans="1:7" ht="13.8" thickBot="1" x14ac:dyDescent="0.3">
      <c r="A44" s="147"/>
      <c r="B44" s="148">
        <f>B43*1.25</f>
        <v>200</v>
      </c>
      <c r="C44" s="149">
        <f>C41*B44-E38</f>
        <v>136.42609375000006</v>
      </c>
      <c r="D44" s="149">
        <f>D41*B44-E38</f>
        <v>257.14609375000009</v>
      </c>
      <c r="E44" s="150">
        <f>E41*B44-E38</f>
        <v>377.86609375000012</v>
      </c>
    </row>
    <row r="45" spans="1:7" s="75" customFormat="1" x14ac:dyDescent="0.25">
      <c r="A45" s="75" t="s">
        <v>40</v>
      </c>
      <c r="D45" s="114"/>
      <c r="E45" s="114"/>
    </row>
    <row r="46" spans="1:7" s="75" customFormat="1" x14ac:dyDescent="0.25">
      <c r="A46" s="75" t="s">
        <v>41</v>
      </c>
    </row>
    <row r="47" spans="1:7" s="75" customFormat="1" x14ac:dyDescent="0.25">
      <c r="A47" s="75" t="s">
        <v>46</v>
      </c>
      <c r="G47" s="114"/>
    </row>
    <row r="48" spans="1:7" s="75" customFormat="1" x14ac:dyDescent="0.25">
      <c r="A48" s="75" t="s">
        <v>102</v>
      </c>
      <c r="F48" s="115"/>
      <c r="G48" s="114"/>
    </row>
    <row r="49" spans="1:7" s="75" customFormat="1" x14ac:dyDescent="0.25">
      <c r="A49" s="75" t="s">
        <v>103</v>
      </c>
      <c r="F49" s="115"/>
      <c r="G49" s="114"/>
    </row>
    <row r="50" spans="1:7" s="75" customFormat="1" x14ac:dyDescent="0.25">
      <c r="A50" s="75" t="s">
        <v>67</v>
      </c>
      <c r="F50" s="115"/>
      <c r="G50" s="114"/>
    </row>
    <row r="51" spans="1:7" s="75" customFormat="1" x14ac:dyDescent="0.25">
      <c r="A51" s="75" t="s">
        <v>221</v>
      </c>
      <c r="F51" s="115"/>
      <c r="G51" s="114"/>
    </row>
    <row r="52" spans="1:7" s="75" customFormat="1" x14ac:dyDescent="0.25">
      <c r="A52" s="116" t="s">
        <v>185</v>
      </c>
      <c r="F52" s="115"/>
      <c r="G52" s="114"/>
    </row>
    <row r="53" spans="1:7" x14ac:dyDescent="0.25">
      <c r="G53" s="89"/>
    </row>
    <row r="123" spans="4:4" x14ac:dyDescent="0.25">
      <c r="D123" s="117"/>
    </row>
    <row r="160" spans="13:13" x14ac:dyDescent="0.25">
      <c r="M160" s="117"/>
    </row>
    <row r="161" spans="13:13" x14ac:dyDescent="0.25">
      <c r="M161" s="117"/>
    </row>
    <row r="162" spans="13:13" x14ac:dyDescent="0.25">
      <c r="M162" s="117"/>
    </row>
    <row r="163" spans="13:13" x14ac:dyDescent="0.25">
      <c r="M163" s="117"/>
    </row>
    <row r="164" spans="13:13" x14ac:dyDescent="0.25">
      <c r="M164" s="117"/>
    </row>
    <row r="165" spans="13:13" x14ac:dyDescent="0.25">
      <c r="M165" s="117"/>
    </row>
    <row r="166" spans="13:13" x14ac:dyDescent="0.25">
      <c r="M166" s="117"/>
    </row>
    <row r="167" spans="13:13" x14ac:dyDescent="0.25">
      <c r="M167" s="117"/>
    </row>
    <row r="168" spans="13:13" x14ac:dyDescent="0.25">
      <c r="M168" s="117"/>
    </row>
    <row r="169" spans="13:13" x14ac:dyDescent="0.25">
      <c r="M169" s="117"/>
    </row>
    <row r="170" spans="13:13" x14ac:dyDescent="0.25">
      <c r="M170" s="117"/>
    </row>
    <row r="171" spans="13:13" x14ac:dyDescent="0.25">
      <c r="M171" s="117"/>
    </row>
    <row r="172" spans="13:13" x14ac:dyDescent="0.25">
      <c r="M172" s="117"/>
    </row>
    <row r="173" spans="13:13" x14ac:dyDescent="0.25">
      <c r="M173" s="117"/>
    </row>
    <row r="174" spans="13:13" x14ac:dyDescent="0.25">
      <c r="M174" s="117"/>
    </row>
    <row r="175" spans="13:13" x14ac:dyDescent="0.25">
      <c r="M175" s="117"/>
    </row>
    <row r="176" spans="13:13" x14ac:dyDescent="0.25">
      <c r="M176" s="117"/>
    </row>
    <row r="177" spans="13:14" x14ac:dyDescent="0.25">
      <c r="M177" s="117"/>
    </row>
    <row r="178" spans="13:14" x14ac:dyDescent="0.25">
      <c r="M178" s="117"/>
    </row>
    <row r="179" spans="13:14" x14ac:dyDescent="0.25">
      <c r="M179" s="117"/>
    </row>
    <row r="180" spans="13:14" x14ac:dyDescent="0.25">
      <c r="M180" s="117"/>
    </row>
    <row r="181" spans="13:14" x14ac:dyDescent="0.25">
      <c r="M181" s="117"/>
    </row>
    <row r="182" spans="13:14" x14ac:dyDescent="0.25">
      <c r="M182" s="117"/>
    </row>
    <row r="183" spans="13:14" x14ac:dyDescent="0.25">
      <c r="M183" s="117"/>
    </row>
    <row r="184" spans="13:14" x14ac:dyDescent="0.25">
      <c r="M184" s="117"/>
    </row>
    <row r="185" spans="13:14" x14ac:dyDescent="0.25">
      <c r="M185" s="117"/>
    </row>
    <row r="186" spans="13:14" x14ac:dyDescent="0.25">
      <c r="M186" s="117"/>
    </row>
    <row r="187" spans="13:14" x14ac:dyDescent="0.25">
      <c r="M187" s="117"/>
      <c r="N187" s="117"/>
    </row>
    <row r="188" spans="13:14" x14ac:dyDescent="0.25">
      <c r="M188" s="117"/>
    </row>
    <row r="189" spans="13:14" x14ac:dyDescent="0.25">
      <c r="M189" s="117"/>
    </row>
    <row r="190" spans="13:14" x14ac:dyDescent="0.25">
      <c r="M190" s="117"/>
    </row>
    <row r="191" spans="13:14" x14ac:dyDescent="0.25">
      <c r="M191" s="117"/>
    </row>
    <row r="192" spans="13:14" x14ac:dyDescent="0.25">
      <c r="M192" s="117"/>
    </row>
    <row r="193" spans="13:14" x14ac:dyDescent="0.25">
      <c r="M193" s="117"/>
    </row>
    <row r="194" spans="13:14" x14ac:dyDescent="0.25">
      <c r="N194" s="118"/>
    </row>
  </sheetData>
  <phoneticPr fontId="0" type="noConversion"/>
  <pageMargins left="0.75" right="0.75" top="1" bottom="0.75" header="0.3" footer="0.3"/>
  <pageSetup scale="98" orientation="portrait" r:id="rId1"/>
  <headerFooter alignWithMargins="0">
    <oddHeader xml:space="preserve">&amp;R&amp;G     </oddHeader>
    <oddFooter>&amp;C&amp;A</oddFooter>
  </headerFooter>
  <ignoredErrors>
    <ignoredError sqref="D9" unlockedFormula="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5"/>
  <sheetViews>
    <sheetView zoomScaleNormal="100" workbookViewId="0">
      <selection activeCell="G15" sqref="G15:H15"/>
    </sheetView>
  </sheetViews>
  <sheetFormatPr defaultRowHeight="13.2" x14ac:dyDescent="0.25"/>
  <cols>
    <col min="1" max="1" width="40.6640625" customWidth="1"/>
    <col min="2" max="5" width="12.33203125" customWidth="1"/>
    <col min="7" max="7" width="31" customWidth="1"/>
  </cols>
  <sheetData>
    <row r="1" spans="1:9" ht="16.2" thickBot="1" x14ac:dyDescent="0.3">
      <c r="A1" s="77" t="s">
        <v>120</v>
      </c>
      <c r="B1" s="79"/>
      <c r="C1" s="79" t="s">
        <v>127</v>
      </c>
      <c r="D1" s="80"/>
      <c r="E1" s="249">
        <f>INPUTS!C2</f>
        <v>2024</v>
      </c>
      <c r="F1" s="68"/>
      <c r="G1" s="68"/>
      <c r="H1" s="68"/>
      <c r="I1" s="68"/>
    </row>
    <row r="2" spans="1:9" ht="16.2" thickBot="1" x14ac:dyDescent="0.3">
      <c r="A2" s="120" t="s">
        <v>0</v>
      </c>
      <c r="B2" s="81" t="s">
        <v>1</v>
      </c>
      <c r="C2" s="81" t="s">
        <v>2</v>
      </c>
      <c r="D2" s="81" t="s">
        <v>3</v>
      </c>
      <c r="E2" s="346" t="s">
        <v>4</v>
      </c>
      <c r="F2" s="68"/>
      <c r="G2" s="68"/>
      <c r="H2" s="68"/>
      <c r="I2" s="68"/>
    </row>
    <row r="3" spans="1:9" ht="13.8" thickTop="1" x14ac:dyDescent="0.25">
      <c r="A3" s="122" t="s">
        <v>5</v>
      </c>
      <c r="B3" s="82"/>
      <c r="C3" s="82"/>
      <c r="D3" s="82"/>
      <c r="E3" s="123"/>
      <c r="F3" s="68"/>
      <c r="G3" s="68"/>
      <c r="H3" s="68"/>
      <c r="I3" s="68"/>
    </row>
    <row r="4" spans="1:9" ht="13.8" thickBot="1" x14ac:dyDescent="0.3">
      <c r="A4" s="124" t="s">
        <v>6</v>
      </c>
      <c r="B4" s="83" t="s">
        <v>7</v>
      </c>
      <c r="C4" s="83">
        <v>230</v>
      </c>
      <c r="D4" s="84">
        <f>INPUTS!C4</f>
        <v>5.03</v>
      </c>
      <c r="E4" s="142">
        <f>C4*D4</f>
        <v>1156.9000000000001</v>
      </c>
      <c r="F4" s="68"/>
      <c r="G4" s="68"/>
      <c r="H4" s="68"/>
      <c r="I4" s="68"/>
    </row>
    <row r="5" spans="1:9" ht="13.8" thickTop="1" x14ac:dyDescent="0.25">
      <c r="A5" s="248" t="s">
        <v>8</v>
      </c>
      <c r="B5" s="82"/>
      <c r="C5" s="82"/>
      <c r="D5" s="86"/>
      <c r="E5" s="308"/>
      <c r="F5" s="68"/>
      <c r="G5" s="68"/>
      <c r="H5" s="68"/>
      <c r="I5" s="68"/>
    </row>
    <row r="6" spans="1:9" x14ac:dyDescent="0.25">
      <c r="A6" s="71" t="s">
        <v>222</v>
      </c>
      <c r="B6" s="72" t="s">
        <v>10</v>
      </c>
      <c r="C6" s="87">
        <v>36</v>
      </c>
      <c r="D6" s="95">
        <f>INPUTS!C10</f>
        <v>3.26</v>
      </c>
      <c r="E6" s="126">
        <f t="shared" ref="E6:E20" si="0">C6*D6</f>
        <v>117.35999999999999</v>
      </c>
      <c r="F6" s="68"/>
      <c r="G6" s="89"/>
      <c r="H6" s="68"/>
      <c r="I6" s="68"/>
    </row>
    <row r="7" spans="1:9" ht="13.8" thickBot="1" x14ac:dyDescent="0.3">
      <c r="A7" s="70" t="s">
        <v>11</v>
      </c>
      <c r="B7" s="72" t="s">
        <v>12</v>
      </c>
      <c r="C7" s="72">
        <v>1</v>
      </c>
      <c r="D7" s="95">
        <f>INPUTS!C51</f>
        <v>0.5</v>
      </c>
      <c r="E7" s="126">
        <f t="shared" si="0"/>
        <v>0.5</v>
      </c>
      <c r="F7" s="68"/>
      <c r="G7" s="68"/>
      <c r="H7" s="68"/>
      <c r="I7" s="68"/>
    </row>
    <row r="8" spans="1:9" x14ac:dyDescent="0.25">
      <c r="A8" s="71" t="s">
        <v>13</v>
      </c>
      <c r="B8" s="72" t="s">
        <v>14</v>
      </c>
      <c r="C8" s="69">
        <f>C4</f>
        <v>230</v>
      </c>
      <c r="D8" s="95">
        <f>INPUTS!C17</f>
        <v>0.8</v>
      </c>
      <c r="E8" s="126">
        <f t="shared" si="0"/>
        <v>184</v>
      </c>
      <c r="F8" s="68"/>
      <c r="G8" s="232" t="s">
        <v>98</v>
      </c>
      <c r="H8" s="233"/>
      <c r="I8" s="68"/>
    </row>
    <row r="9" spans="1:9" x14ac:dyDescent="0.25">
      <c r="A9" s="71" t="s">
        <v>15</v>
      </c>
      <c r="B9" s="72" t="s">
        <v>14</v>
      </c>
      <c r="C9" s="72">
        <v>45</v>
      </c>
      <c r="D9" s="95">
        <f>INPUTS!C18</f>
        <v>0.74</v>
      </c>
      <c r="E9" s="126">
        <f t="shared" si="0"/>
        <v>33.299999999999997</v>
      </c>
      <c r="F9" s="91"/>
      <c r="G9" s="385" t="s">
        <v>231</v>
      </c>
      <c r="H9" s="386">
        <f>(E35+E24)/D4</f>
        <v>217.24350646123258</v>
      </c>
      <c r="I9" s="68"/>
    </row>
    <row r="10" spans="1:9" x14ac:dyDescent="0.25">
      <c r="A10" s="71" t="s">
        <v>16</v>
      </c>
      <c r="B10" s="72" t="s">
        <v>14</v>
      </c>
      <c r="C10" s="72">
        <v>100</v>
      </c>
      <c r="D10" s="95">
        <f>INPUTS!C19</f>
        <v>0.41499999999999998</v>
      </c>
      <c r="E10" s="126">
        <f t="shared" si="0"/>
        <v>41.5</v>
      </c>
      <c r="F10" s="91"/>
      <c r="G10" s="384" t="s">
        <v>229</v>
      </c>
      <c r="H10" s="235">
        <f>E36/C4</f>
        <v>4.751021032608695</v>
      </c>
      <c r="I10" s="68"/>
    </row>
    <row r="11" spans="1:9" x14ac:dyDescent="0.25">
      <c r="A11" s="71" t="s">
        <v>17</v>
      </c>
      <c r="B11" s="72" t="s">
        <v>18</v>
      </c>
      <c r="C11" s="72">
        <v>0.5</v>
      </c>
      <c r="D11" s="95">
        <f>INPUTS!C22</f>
        <v>54</v>
      </c>
      <c r="E11" s="126">
        <f t="shared" si="0"/>
        <v>27</v>
      </c>
      <c r="F11" s="91"/>
      <c r="G11" s="234" t="s">
        <v>99</v>
      </c>
      <c r="H11" s="235">
        <f>E24/C4</f>
        <v>2.9582222282608694</v>
      </c>
      <c r="I11" s="68"/>
    </row>
    <row r="12" spans="1:9" x14ac:dyDescent="0.25">
      <c r="A12" s="71" t="str">
        <f>INPUTS!A33</f>
        <v>GRAMOXONE SL 3.0</v>
      </c>
      <c r="B12" s="72" t="s">
        <v>63</v>
      </c>
      <c r="C12" s="72">
        <v>1.5</v>
      </c>
      <c r="D12" s="95">
        <f>INPUTS!C33</f>
        <v>4.1749999999999998</v>
      </c>
      <c r="E12" s="126">
        <f t="shared" si="0"/>
        <v>6.2624999999999993</v>
      </c>
      <c r="F12" s="91"/>
      <c r="G12" s="384" t="s">
        <v>232</v>
      </c>
      <c r="H12" s="235">
        <f>E35/C4</f>
        <v>1.792798804347826</v>
      </c>
      <c r="I12" s="68"/>
    </row>
    <row r="13" spans="1:9" x14ac:dyDescent="0.25">
      <c r="A13" s="309" t="s">
        <v>167</v>
      </c>
      <c r="B13" s="72" t="s">
        <v>49</v>
      </c>
      <c r="C13" s="72">
        <v>4</v>
      </c>
      <c r="D13" s="95">
        <f>INPUTS!C28</f>
        <v>6.2949999999999999</v>
      </c>
      <c r="E13" s="126">
        <f t="shared" si="0"/>
        <v>25.18</v>
      </c>
      <c r="F13" s="91"/>
      <c r="G13" s="234" t="s">
        <v>101</v>
      </c>
      <c r="H13" s="235">
        <f>H11+H12</f>
        <v>4.7510210326086959</v>
      </c>
      <c r="I13" s="68"/>
    </row>
    <row r="14" spans="1:9" x14ac:dyDescent="0.25">
      <c r="A14" s="71" t="s">
        <v>20</v>
      </c>
      <c r="B14" s="72" t="s">
        <v>19</v>
      </c>
      <c r="C14" s="72">
        <v>0.5</v>
      </c>
      <c r="D14" s="95">
        <f>INPUTS!C26</f>
        <v>5.4649999999999999</v>
      </c>
      <c r="E14" s="126">
        <f t="shared" si="0"/>
        <v>2.7324999999999999</v>
      </c>
      <c r="F14" s="68"/>
      <c r="G14" s="234" t="s">
        <v>100</v>
      </c>
      <c r="H14" s="235">
        <f>E37/C4</f>
        <v>0.2789789673913049</v>
      </c>
      <c r="I14" s="68"/>
    </row>
    <row r="15" spans="1:9" ht="13.8" thickBot="1" x14ac:dyDescent="0.3">
      <c r="A15" s="71" t="s">
        <v>195</v>
      </c>
      <c r="B15" s="72" t="s">
        <v>19</v>
      </c>
      <c r="C15" s="72">
        <v>1</v>
      </c>
      <c r="D15" s="95">
        <f>INPUTS!C40</f>
        <v>5.25</v>
      </c>
      <c r="E15" s="126">
        <f t="shared" si="0"/>
        <v>5.25</v>
      </c>
      <c r="F15" s="91"/>
      <c r="G15" s="236"/>
      <c r="H15" s="237"/>
      <c r="I15" s="68"/>
    </row>
    <row r="16" spans="1:9" x14ac:dyDescent="0.25">
      <c r="A16" s="71" t="s">
        <v>165</v>
      </c>
      <c r="B16" s="72" t="s">
        <v>49</v>
      </c>
      <c r="C16" s="72">
        <v>4</v>
      </c>
      <c r="D16" s="95">
        <f>INPUTS!C44</f>
        <v>2.91</v>
      </c>
      <c r="E16" s="126">
        <f>C16*D16</f>
        <v>11.64</v>
      </c>
      <c r="F16" s="91"/>
      <c r="G16" s="89"/>
      <c r="H16" s="89"/>
      <c r="I16" s="68"/>
    </row>
    <row r="17" spans="1:9" x14ac:dyDescent="0.25">
      <c r="A17" s="71" t="s">
        <v>175</v>
      </c>
      <c r="B17" s="72" t="s">
        <v>19</v>
      </c>
      <c r="C17" s="72">
        <v>1</v>
      </c>
      <c r="D17" s="95">
        <f>INPUTS!C38</f>
        <v>6.4749999999999996</v>
      </c>
      <c r="E17" s="126">
        <f>C17*D17</f>
        <v>6.4749999999999996</v>
      </c>
      <c r="F17" s="91"/>
      <c r="G17" s="89"/>
      <c r="H17" s="68"/>
      <c r="I17" s="68"/>
    </row>
    <row r="18" spans="1:9" x14ac:dyDescent="0.25">
      <c r="A18" s="71" t="s">
        <v>201</v>
      </c>
      <c r="B18" s="72" t="s">
        <v>12</v>
      </c>
      <c r="C18" s="72">
        <v>1</v>
      </c>
      <c r="D18" s="95">
        <f>INPUTS!C53</f>
        <v>32.06</v>
      </c>
      <c r="E18" s="126">
        <f>C18*D18</f>
        <v>32.06</v>
      </c>
      <c r="F18" s="91"/>
      <c r="G18" s="89"/>
      <c r="H18" s="68"/>
      <c r="I18" s="68"/>
    </row>
    <row r="19" spans="1:9" x14ac:dyDescent="0.25">
      <c r="A19" s="71" t="s">
        <v>21</v>
      </c>
      <c r="B19" s="72" t="s">
        <v>7</v>
      </c>
      <c r="C19" s="72">
        <f>C4</f>
        <v>230</v>
      </c>
      <c r="D19" s="95">
        <f>INPUTS!C56</f>
        <v>0.35</v>
      </c>
      <c r="E19" s="126">
        <f t="shared" si="0"/>
        <v>80.5</v>
      </c>
      <c r="F19" s="91"/>
      <c r="G19" s="89"/>
      <c r="H19" s="68"/>
      <c r="I19" s="68"/>
    </row>
    <row r="20" spans="1:9" x14ac:dyDescent="0.25">
      <c r="A20" s="71" t="s">
        <v>128</v>
      </c>
      <c r="B20" s="72" t="s">
        <v>121</v>
      </c>
      <c r="C20" s="72">
        <v>10</v>
      </c>
      <c r="D20" s="95">
        <v>7.78</v>
      </c>
      <c r="E20" s="126">
        <f t="shared" si="0"/>
        <v>77.8</v>
      </c>
      <c r="F20" s="91"/>
      <c r="G20" s="68"/>
      <c r="H20" s="68"/>
      <c r="I20" s="68"/>
    </row>
    <row r="21" spans="1:9" x14ac:dyDescent="0.25">
      <c r="A21" s="71" t="s">
        <v>129</v>
      </c>
      <c r="B21" s="72" t="s">
        <v>12</v>
      </c>
      <c r="C21" s="72">
        <v>1</v>
      </c>
      <c r="D21" s="95">
        <v>10</v>
      </c>
      <c r="E21" s="126">
        <v>10</v>
      </c>
      <c r="F21" s="68"/>
      <c r="G21" s="89"/>
      <c r="H21" s="68"/>
      <c r="I21" s="68"/>
    </row>
    <row r="22" spans="1:9" x14ac:dyDescent="0.25">
      <c r="A22" s="71"/>
      <c r="B22" s="72"/>
      <c r="C22" s="93"/>
      <c r="D22" s="94"/>
      <c r="E22" s="127" t="s">
        <v>78</v>
      </c>
      <c r="F22" s="91"/>
      <c r="G22" s="89"/>
      <c r="H22" s="68"/>
      <c r="I22" s="68"/>
    </row>
    <row r="23" spans="1:9" x14ac:dyDescent="0.25">
      <c r="A23" s="71" t="s">
        <v>22</v>
      </c>
      <c r="B23" s="95">
        <f>SUM(E6:E15)</f>
        <v>443.08500000000004</v>
      </c>
      <c r="C23" s="72">
        <v>0.5</v>
      </c>
      <c r="D23" s="96">
        <v>8.5000000000000006E-2</v>
      </c>
      <c r="E23" s="126">
        <f>B23*C23*D23</f>
        <v>18.831112500000003</v>
      </c>
      <c r="F23" s="91"/>
      <c r="G23" s="68"/>
      <c r="H23" s="68"/>
      <c r="I23" s="68"/>
    </row>
    <row r="24" spans="1:9" ht="13.8" thickBot="1" x14ac:dyDescent="0.3">
      <c r="A24" s="134" t="s">
        <v>23</v>
      </c>
      <c r="B24" s="97"/>
      <c r="C24" s="97"/>
      <c r="D24" s="98"/>
      <c r="E24" s="311">
        <f>SUM(E6:E23)</f>
        <v>680.39111249999996</v>
      </c>
      <c r="F24" s="68"/>
      <c r="G24" s="68"/>
      <c r="H24" s="68"/>
      <c r="I24" s="68"/>
    </row>
    <row r="25" spans="1:9" x14ac:dyDescent="0.25">
      <c r="A25" s="136" t="s">
        <v>24</v>
      </c>
      <c r="B25" s="99"/>
      <c r="C25" s="100"/>
      <c r="D25" s="99"/>
      <c r="E25" s="137"/>
      <c r="F25" s="68"/>
      <c r="G25" s="68"/>
      <c r="H25" s="68"/>
      <c r="I25" s="68"/>
    </row>
    <row r="26" spans="1:9" x14ac:dyDescent="0.25">
      <c r="A26" s="71" t="s">
        <v>27</v>
      </c>
      <c r="B26" s="72" t="s">
        <v>12</v>
      </c>
      <c r="C26" s="72">
        <v>1</v>
      </c>
      <c r="D26" s="95">
        <f>INPUTS!C63</f>
        <v>9.5500000000000007</v>
      </c>
      <c r="E26" s="126">
        <f>D26*C26</f>
        <v>9.5500000000000007</v>
      </c>
      <c r="F26" s="68"/>
      <c r="G26" s="68"/>
      <c r="H26" s="68"/>
      <c r="I26" s="68"/>
    </row>
    <row r="27" spans="1:9" x14ac:dyDescent="0.25">
      <c r="A27" s="240" t="s">
        <v>66</v>
      </c>
      <c r="B27" s="101" t="s">
        <v>12</v>
      </c>
      <c r="C27" s="101">
        <v>1</v>
      </c>
      <c r="D27" s="279">
        <f>INPUTS!C73</f>
        <v>23.81</v>
      </c>
      <c r="E27" s="151">
        <f>D27*C27</f>
        <v>23.81</v>
      </c>
      <c r="F27" s="68"/>
      <c r="G27" s="68"/>
      <c r="H27" s="68"/>
      <c r="I27" s="68"/>
    </row>
    <row r="28" spans="1:9" x14ac:dyDescent="0.25">
      <c r="A28" s="70" t="s">
        <v>29</v>
      </c>
      <c r="B28" s="69" t="s">
        <v>12</v>
      </c>
      <c r="C28" s="69">
        <v>1</v>
      </c>
      <c r="D28" s="260">
        <f>INPUTS!C64</f>
        <v>11.61</v>
      </c>
      <c r="E28" s="281">
        <f>+C28*D28</f>
        <v>11.61</v>
      </c>
      <c r="F28" s="68"/>
      <c r="G28" s="68"/>
      <c r="H28" s="68"/>
      <c r="I28" s="68"/>
    </row>
    <row r="29" spans="1:9" x14ac:dyDescent="0.25">
      <c r="A29" s="245" t="s">
        <v>30</v>
      </c>
      <c r="B29" s="102" t="s">
        <v>12</v>
      </c>
      <c r="C29" s="102">
        <v>2</v>
      </c>
      <c r="D29" s="280">
        <f>INPUTS!C68</f>
        <v>10.5</v>
      </c>
      <c r="E29" s="171">
        <f>D29*C29</f>
        <v>21</v>
      </c>
      <c r="F29" s="68"/>
      <c r="G29" s="68"/>
      <c r="H29" s="68"/>
      <c r="I29" s="68"/>
    </row>
    <row r="30" spans="1:9" x14ac:dyDescent="0.25">
      <c r="A30" s="71" t="s">
        <v>31</v>
      </c>
      <c r="B30" s="72" t="s">
        <v>12</v>
      </c>
      <c r="C30" s="72">
        <v>1</v>
      </c>
      <c r="D30" s="95">
        <f>INPUTS!C78</f>
        <v>37.57</v>
      </c>
      <c r="E30" s="126">
        <f>D30*C30</f>
        <v>37.57</v>
      </c>
      <c r="F30" s="68"/>
      <c r="G30" s="68"/>
      <c r="H30" s="68"/>
      <c r="I30" s="68"/>
    </row>
    <row r="31" spans="1:9" x14ac:dyDescent="0.25">
      <c r="A31" s="71" t="s">
        <v>32</v>
      </c>
      <c r="B31" s="72" t="s">
        <v>7</v>
      </c>
      <c r="C31" s="72">
        <f>+C4</f>
        <v>230</v>
      </c>
      <c r="D31" s="95">
        <f>INPUTS!C81</f>
        <v>0.2</v>
      </c>
      <c r="E31" s="126">
        <f>D31*C31</f>
        <v>46</v>
      </c>
      <c r="F31" s="68"/>
      <c r="G31" s="68"/>
      <c r="H31" s="68"/>
      <c r="I31" s="68"/>
    </row>
    <row r="32" spans="1:9" x14ac:dyDescent="0.25">
      <c r="A32" s="71" t="s">
        <v>68</v>
      </c>
      <c r="B32" s="95">
        <f>SUM(E26:E29)</f>
        <v>65.97</v>
      </c>
      <c r="C32" s="72">
        <v>0.5</v>
      </c>
      <c r="D32" s="96">
        <v>8.5000000000000006E-2</v>
      </c>
      <c r="E32" s="126">
        <f>B32*C32*D32</f>
        <v>2.803725</v>
      </c>
      <c r="F32" s="68"/>
      <c r="G32" s="68"/>
      <c r="H32" s="68"/>
      <c r="I32" s="68"/>
    </row>
    <row r="33" spans="1:9" x14ac:dyDescent="0.25">
      <c r="A33" s="71" t="s">
        <v>130</v>
      </c>
      <c r="B33" s="72" t="s">
        <v>12</v>
      </c>
      <c r="C33" s="72">
        <v>1</v>
      </c>
      <c r="D33" s="95">
        <v>150</v>
      </c>
      <c r="E33" s="126">
        <v>150</v>
      </c>
      <c r="F33" s="68"/>
      <c r="G33" s="68"/>
      <c r="H33" s="68"/>
      <c r="I33" s="68"/>
    </row>
    <row r="34" spans="1:9" x14ac:dyDescent="0.25">
      <c r="A34" s="71" t="s">
        <v>33</v>
      </c>
      <c r="B34" s="72" t="s">
        <v>12</v>
      </c>
      <c r="C34" s="72">
        <v>1</v>
      </c>
      <c r="D34" s="95">
        <f>INPUTS!C82</f>
        <v>110</v>
      </c>
      <c r="E34" s="126">
        <f>C34*D34</f>
        <v>110</v>
      </c>
      <c r="F34" s="68"/>
      <c r="G34" s="68"/>
      <c r="H34" s="68"/>
      <c r="I34" s="68"/>
    </row>
    <row r="35" spans="1:9" ht="13.8" thickBot="1" x14ac:dyDescent="0.3">
      <c r="A35" s="140" t="s">
        <v>34</v>
      </c>
      <c r="B35" s="103"/>
      <c r="C35" s="103"/>
      <c r="D35" s="104"/>
      <c r="E35" s="141">
        <f>SUM(E26:E34)</f>
        <v>412.34372500000001</v>
      </c>
      <c r="F35" s="68"/>
      <c r="G35" s="89"/>
      <c r="H35" s="68"/>
      <c r="I35" s="68"/>
    </row>
    <row r="36" spans="1:9" ht="13.8" thickTop="1" x14ac:dyDescent="0.25">
      <c r="A36" s="122" t="s">
        <v>35</v>
      </c>
      <c r="B36" s="82"/>
      <c r="C36" s="82"/>
      <c r="D36" s="105"/>
      <c r="E36" s="142">
        <f>E24+E35</f>
        <v>1092.7348374999999</v>
      </c>
      <c r="F36" s="68"/>
      <c r="G36" s="89"/>
      <c r="H36" s="68"/>
      <c r="I36" s="68"/>
    </row>
    <row r="37" spans="1:9" ht="13.8" thickBot="1" x14ac:dyDescent="0.3">
      <c r="A37" s="140" t="s">
        <v>36</v>
      </c>
      <c r="B37" s="103"/>
      <c r="C37" s="106"/>
      <c r="D37" s="107"/>
      <c r="E37" s="142">
        <f>+E4-E24-E35</f>
        <v>64.165162500000122</v>
      </c>
      <c r="F37" s="91"/>
      <c r="G37" s="68"/>
      <c r="H37" s="68"/>
      <c r="I37" s="68"/>
    </row>
    <row r="38" spans="1:9" ht="13.8" thickTop="1" x14ac:dyDescent="0.25">
      <c r="A38" s="143"/>
      <c r="B38" s="108"/>
      <c r="C38" s="109"/>
      <c r="D38" s="110" t="s">
        <v>186</v>
      </c>
      <c r="E38" s="144"/>
      <c r="F38" s="68"/>
      <c r="G38" s="68"/>
      <c r="H38" s="68"/>
      <c r="I38" s="68"/>
    </row>
    <row r="39" spans="1:9" x14ac:dyDescent="0.25">
      <c r="A39" s="145" t="s">
        <v>37</v>
      </c>
      <c r="B39" s="111" t="s">
        <v>182</v>
      </c>
      <c r="C39" s="112">
        <f>D39*0.88</f>
        <v>4.4264000000000001</v>
      </c>
      <c r="D39" s="112">
        <f>+D4</f>
        <v>5.03</v>
      </c>
      <c r="E39" s="146">
        <f>D39*1.12</f>
        <v>5.6336000000000004</v>
      </c>
      <c r="F39" s="68"/>
      <c r="G39" s="68"/>
      <c r="H39" s="68"/>
      <c r="I39" s="68"/>
    </row>
    <row r="40" spans="1:9" x14ac:dyDescent="0.25">
      <c r="A40" s="145" t="s">
        <v>38</v>
      </c>
      <c r="B40" s="113">
        <f>B41*0.75</f>
        <v>172.5</v>
      </c>
      <c r="C40" s="85">
        <f>C39*B40-E36</f>
        <v>-329.18083749999994</v>
      </c>
      <c r="D40" s="85">
        <f>D39*B40-E36</f>
        <v>-225.05983749999984</v>
      </c>
      <c r="E40" s="142">
        <f>E39*B40-E36</f>
        <v>-120.93883749999986</v>
      </c>
      <c r="F40" s="68"/>
      <c r="G40" s="68"/>
      <c r="H40" s="68"/>
      <c r="I40" s="68"/>
    </row>
    <row r="41" spans="1:9" x14ac:dyDescent="0.25">
      <c r="A41" s="145" t="s">
        <v>39</v>
      </c>
      <c r="B41" s="113">
        <f>+C4</f>
        <v>230</v>
      </c>
      <c r="C41" s="85">
        <f>C39*B41-E36</f>
        <v>-74.66283749999991</v>
      </c>
      <c r="D41" s="85">
        <f>D39*B41-E36</f>
        <v>64.165162500000179</v>
      </c>
      <c r="E41" s="142">
        <f>E39*B41-E36</f>
        <v>202.99316250000015</v>
      </c>
      <c r="F41" s="68"/>
      <c r="G41" s="68"/>
      <c r="H41" s="68"/>
      <c r="I41" s="68"/>
    </row>
    <row r="42" spans="1:9" ht="13.8" thickBot="1" x14ac:dyDescent="0.3">
      <c r="A42" s="147"/>
      <c r="B42" s="148">
        <f>B41*1.25</f>
        <v>287.5</v>
      </c>
      <c r="C42" s="149">
        <f>C39*B42-E36</f>
        <v>179.85516250000023</v>
      </c>
      <c r="D42" s="149">
        <f>D39*B42-E36</f>
        <v>353.39016250000009</v>
      </c>
      <c r="E42" s="150">
        <f>E39*B42-E36</f>
        <v>526.92516250000017</v>
      </c>
      <c r="F42" s="68"/>
      <c r="G42" s="75"/>
      <c r="H42" s="75"/>
      <c r="I42" s="68"/>
    </row>
    <row r="43" spans="1:9" ht="12.75" customHeight="1" x14ac:dyDescent="0.25">
      <c r="A43" s="75" t="s">
        <v>40</v>
      </c>
      <c r="B43" s="75"/>
      <c r="C43" s="75"/>
      <c r="D43" s="114"/>
      <c r="E43" s="114"/>
      <c r="F43" s="75"/>
      <c r="G43" s="75"/>
      <c r="H43" s="75"/>
      <c r="I43" s="75"/>
    </row>
    <row r="44" spans="1:9" ht="10.5" customHeight="1" x14ac:dyDescent="0.25">
      <c r="A44" s="75" t="s">
        <v>41</v>
      </c>
      <c r="B44" s="75"/>
      <c r="C44" s="75"/>
      <c r="D44" s="75"/>
      <c r="E44" s="75"/>
      <c r="F44" s="75"/>
      <c r="G44" s="114"/>
      <c r="H44" s="75"/>
      <c r="I44" s="75"/>
    </row>
    <row r="45" spans="1:9" ht="10.5" customHeight="1" x14ac:dyDescent="0.25">
      <c r="A45" s="75" t="s">
        <v>108</v>
      </c>
      <c r="B45" s="75"/>
      <c r="C45" s="75"/>
      <c r="D45" s="75"/>
      <c r="E45" s="75"/>
      <c r="F45" s="75"/>
      <c r="G45" s="114"/>
      <c r="H45" s="75"/>
      <c r="I45" s="75"/>
    </row>
    <row r="46" spans="1:9" ht="10.5" customHeight="1" x14ac:dyDescent="0.25">
      <c r="A46" s="75" t="s">
        <v>46</v>
      </c>
      <c r="B46" s="75"/>
      <c r="C46" s="75"/>
      <c r="D46" s="75"/>
      <c r="E46" s="75"/>
      <c r="F46" s="75"/>
      <c r="G46" s="114"/>
      <c r="H46" s="75"/>
      <c r="I46" s="75"/>
    </row>
    <row r="47" spans="1:9" ht="10.5" customHeight="1" x14ac:dyDescent="0.25">
      <c r="A47" s="75" t="s">
        <v>102</v>
      </c>
      <c r="B47" s="75"/>
      <c r="C47" s="75"/>
      <c r="D47" s="75"/>
      <c r="E47" s="75"/>
      <c r="F47" s="115"/>
      <c r="G47" s="114"/>
      <c r="H47" s="75"/>
      <c r="I47" s="75"/>
    </row>
    <row r="48" spans="1:9" ht="10.5" customHeight="1" x14ac:dyDescent="0.25">
      <c r="A48" s="75" t="s">
        <v>103</v>
      </c>
      <c r="B48" s="75"/>
      <c r="C48" s="75"/>
      <c r="D48" s="75"/>
      <c r="E48" s="75"/>
      <c r="F48" s="115"/>
      <c r="G48" s="114"/>
      <c r="H48" s="75"/>
      <c r="I48" s="75"/>
    </row>
    <row r="49" spans="1:9" ht="10.5" customHeight="1" x14ac:dyDescent="0.25">
      <c r="A49" s="75" t="s">
        <v>67</v>
      </c>
      <c r="B49" s="75"/>
      <c r="C49" s="75"/>
      <c r="D49" s="75"/>
      <c r="E49" s="75"/>
      <c r="F49" s="115"/>
      <c r="G49" s="114"/>
      <c r="H49" s="75"/>
      <c r="I49" s="75"/>
    </row>
    <row r="50" spans="1:9" ht="10.5" customHeight="1" x14ac:dyDescent="0.25">
      <c r="A50" s="75" t="s">
        <v>221</v>
      </c>
      <c r="B50" s="75"/>
      <c r="C50" s="75"/>
      <c r="D50" s="75"/>
      <c r="E50" s="75"/>
      <c r="F50" s="115"/>
      <c r="G50" s="114"/>
      <c r="H50" s="75"/>
      <c r="I50" s="75"/>
    </row>
    <row r="51" spans="1:9" ht="10.5" customHeight="1" x14ac:dyDescent="0.25">
      <c r="A51" s="116" t="s">
        <v>185</v>
      </c>
      <c r="B51" s="75"/>
      <c r="C51" s="75"/>
      <c r="D51" s="75"/>
      <c r="E51" s="75"/>
      <c r="F51" s="75"/>
      <c r="G51" s="68"/>
      <c r="H51" s="68"/>
      <c r="I51" s="75"/>
    </row>
    <row r="52" spans="1:9" ht="10.5" customHeight="1" x14ac:dyDescent="0.25">
      <c r="A52" s="75" t="s">
        <v>122</v>
      </c>
      <c r="B52" s="75"/>
      <c r="C52" s="68"/>
      <c r="D52" s="68"/>
      <c r="E52" s="68"/>
      <c r="F52" s="68"/>
      <c r="G52" s="68"/>
      <c r="H52" s="68"/>
      <c r="I52" s="68"/>
    </row>
    <row r="53" spans="1:9" ht="10.5" customHeight="1" x14ac:dyDescent="0.25">
      <c r="A53" s="75" t="s">
        <v>123</v>
      </c>
      <c r="B53" s="75"/>
      <c r="C53" s="68"/>
      <c r="D53" s="68"/>
      <c r="E53" s="68"/>
      <c r="F53" s="68"/>
      <c r="G53" s="68"/>
      <c r="H53" s="68"/>
      <c r="I53" s="68"/>
    </row>
    <row r="54" spans="1:9" ht="10.5" customHeight="1" x14ac:dyDescent="0.25">
      <c r="A54" s="75" t="s">
        <v>124</v>
      </c>
      <c r="B54" s="75"/>
      <c r="C54" s="68"/>
      <c r="D54" s="68"/>
      <c r="E54" s="68"/>
      <c r="F54" s="68"/>
      <c r="G54" s="68"/>
      <c r="H54" s="68"/>
      <c r="I54" s="68"/>
    </row>
    <row r="55" spans="1:9" x14ac:dyDescent="0.25">
      <c r="A55" s="68"/>
      <c r="B55" s="68"/>
      <c r="C55" s="68"/>
      <c r="D55" s="68"/>
      <c r="E55" s="68"/>
      <c r="F55" s="68"/>
      <c r="I55" s="68"/>
    </row>
  </sheetData>
  <pageMargins left="0.75" right="0.75" top="1" bottom="0.75" header="0.3" footer="0.3"/>
  <pageSetup scale="98" orientation="portrait" r:id="rId1"/>
  <headerFooter alignWithMargins="0">
    <oddHeader>&amp;R&amp;G</oddHeader>
    <oddFooter>&amp;C&amp;A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8"/>
  <sheetViews>
    <sheetView zoomScaleNormal="100" workbookViewId="0">
      <selection activeCell="G20" sqref="G20"/>
    </sheetView>
  </sheetViews>
  <sheetFormatPr defaultRowHeight="13.2" x14ac:dyDescent="0.25"/>
  <cols>
    <col min="1" max="1" width="39.6640625" customWidth="1"/>
    <col min="2" max="5" width="12.33203125" customWidth="1"/>
    <col min="7" max="7" width="32.88671875" customWidth="1"/>
  </cols>
  <sheetData>
    <row r="1" spans="1:9" ht="16.2" thickBot="1" x14ac:dyDescent="0.3">
      <c r="A1" s="77" t="s">
        <v>131</v>
      </c>
      <c r="B1" s="79"/>
      <c r="C1" s="79" t="s">
        <v>127</v>
      </c>
      <c r="D1" s="80"/>
      <c r="E1" s="249">
        <f>INPUTS!C2</f>
        <v>2024</v>
      </c>
      <c r="F1" s="68"/>
      <c r="G1" s="68"/>
      <c r="H1" s="68"/>
      <c r="I1" s="68"/>
    </row>
    <row r="2" spans="1:9" ht="16.2" thickBot="1" x14ac:dyDescent="0.3">
      <c r="A2" s="120" t="s">
        <v>0</v>
      </c>
      <c r="B2" s="81" t="s">
        <v>1</v>
      </c>
      <c r="C2" s="81" t="s">
        <v>2</v>
      </c>
      <c r="D2" s="81" t="s">
        <v>3</v>
      </c>
      <c r="E2" s="346" t="s">
        <v>4</v>
      </c>
      <c r="F2" s="68"/>
      <c r="G2" s="68"/>
      <c r="H2" s="68"/>
      <c r="I2" s="68"/>
    </row>
    <row r="3" spans="1:9" ht="13.8" thickTop="1" x14ac:dyDescent="0.25">
      <c r="A3" s="122" t="s">
        <v>5</v>
      </c>
      <c r="B3" s="82"/>
      <c r="C3" s="82"/>
      <c r="D3" s="82"/>
      <c r="E3" s="123"/>
      <c r="F3" s="68"/>
      <c r="G3" s="68"/>
      <c r="H3" s="68"/>
      <c r="I3" s="68"/>
    </row>
    <row r="4" spans="1:9" ht="13.8" thickBot="1" x14ac:dyDescent="0.3">
      <c r="A4" s="124" t="s">
        <v>6</v>
      </c>
      <c r="B4" s="83" t="s">
        <v>7</v>
      </c>
      <c r="C4" s="83">
        <v>160</v>
      </c>
      <c r="D4" s="84">
        <f>INPUTS!C4</f>
        <v>5.03</v>
      </c>
      <c r="E4" s="142">
        <f>C4*D4</f>
        <v>804.80000000000007</v>
      </c>
      <c r="F4" s="68"/>
      <c r="G4" s="68"/>
      <c r="H4" s="68"/>
      <c r="I4" s="68"/>
    </row>
    <row r="5" spans="1:9" ht="13.8" thickTop="1" x14ac:dyDescent="0.25">
      <c r="A5" s="248" t="s">
        <v>8</v>
      </c>
      <c r="B5" s="82"/>
      <c r="C5" s="82"/>
      <c r="D5" s="86"/>
      <c r="E5" s="308"/>
      <c r="F5" s="68"/>
      <c r="G5" s="68"/>
      <c r="H5" s="68"/>
      <c r="I5" s="68"/>
    </row>
    <row r="6" spans="1:9" x14ac:dyDescent="0.25">
      <c r="A6" s="71" t="s">
        <v>224</v>
      </c>
      <c r="B6" s="72" t="s">
        <v>10</v>
      </c>
      <c r="C6" s="87">
        <v>30</v>
      </c>
      <c r="D6" s="95">
        <f>INPUTS!C10</f>
        <v>3.26</v>
      </c>
      <c r="E6" s="126">
        <f t="shared" ref="E6:E20" si="0">C6*D6</f>
        <v>97.8</v>
      </c>
      <c r="F6" s="68"/>
      <c r="G6" s="89"/>
      <c r="H6" s="68"/>
      <c r="I6" s="68"/>
    </row>
    <row r="7" spans="1:9" ht="13.8" thickBot="1" x14ac:dyDescent="0.3">
      <c r="A7" s="70" t="s">
        <v>11</v>
      </c>
      <c r="B7" s="72" t="s">
        <v>12</v>
      </c>
      <c r="C7" s="72">
        <v>1</v>
      </c>
      <c r="D7" s="95">
        <f>INPUTS!C51</f>
        <v>0.5</v>
      </c>
      <c r="E7" s="126">
        <f t="shared" si="0"/>
        <v>0.5</v>
      </c>
      <c r="F7" s="68"/>
      <c r="G7" s="68"/>
      <c r="H7" s="68"/>
      <c r="I7" s="68"/>
    </row>
    <row r="8" spans="1:9" x14ac:dyDescent="0.25">
      <c r="A8" s="71" t="s">
        <v>13</v>
      </c>
      <c r="B8" s="72" t="s">
        <v>14</v>
      </c>
      <c r="C8" s="69">
        <v>80</v>
      </c>
      <c r="D8" s="95">
        <f>INPUTS!C17</f>
        <v>0.8</v>
      </c>
      <c r="E8" s="126">
        <f t="shared" si="0"/>
        <v>64</v>
      </c>
      <c r="F8" s="68"/>
      <c r="G8" s="232" t="s">
        <v>98</v>
      </c>
      <c r="H8" s="233"/>
      <c r="I8" s="68"/>
    </row>
    <row r="9" spans="1:9" x14ac:dyDescent="0.25">
      <c r="A9" s="71" t="s">
        <v>15</v>
      </c>
      <c r="B9" s="72" t="s">
        <v>14</v>
      </c>
      <c r="C9" s="72">
        <v>0</v>
      </c>
      <c r="D9" s="95">
        <f>INPUTS!C18</f>
        <v>0.74</v>
      </c>
      <c r="E9" s="126">
        <f t="shared" si="0"/>
        <v>0</v>
      </c>
      <c r="F9" s="91"/>
      <c r="G9" s="385" t="s">
        <v>231</v>
      </c>
      <c r="H9" s="386">
        <f>(E23+E36)/D4</f>
        <v>139.20255218687873</v>
      </c>
      <c r="I9" s="68"/>
    </row>
    <row r="10" spans="1:9" x14ac:dyDescent="0.25">
      <c r="A10" s="71" t="s">
        <v>16</v>
      </c>
      <c r="B10" s="72" t="s">
        <v>14</v>
      </c>
      <c r="C10" s="72">
        <v>0</v>
      </c>
      <c r="D10" s="95">
        <f>INPUTS!C19</f>
        <v>0.41499999999999998</v>
      </c>
      <c r="E10" s="126">
        <f t="shared" si="0"/>
        <v>0</v>
      </c>
      <c r="F10" s="91"/>
      <c r="G10" s="384" t="s">
        <v>229</v>
      </c>
      <c r="H10" s="235">
        <f>E37/C4</f>
        <v>4.3761802343750009</v>
      </c>
      <c r="I10" s="68"/>
    </row>
    <row r="11" spans="1:9" x14ac:dyDescent="0.25">
      <c r="A11" s="71" t="s">
        <v>192</v>
      </c>
      <c r="B11" s="72" t="s">
        <v>18</v>
      </c>
      <c r="C11" s="72">
        <v>2</v>
      </c>
      <c r="D11" s="95">
        <f>INPUTS!C21</f>
        <v>25</v>
      </c>
      <c r="E11" s="126">
        <f>C11*D11</f>
        <v>50</v>
      </c>
      <c r="F11" s="91"/>
      <c r="G11" s="234" t="s">
        <v>99</v>
      </c>
      <c r="H11" s="235">
        <f>E23/C4</f>
        <v>2.3499738281250004</v>
      </c>
      <c r="I11" s="68"/>
    </row>
    <row r="12" spans="1:9" x14ac:dyDescent="0.25">
      <c r="A12" s="71" t="s">
        <v>17</v>
      </c>
      <c r="B12" s="72" t="s">
        <v>18</v>
      </c>
      <c r="C12" s="72">
        <v>0.5</v>
      </c>
      <c r="D12" s="95">
        <f>INPUTS!C22</f>
        <v>54</v>
      </c>
      <c r="E12" s="126">
        <f t="shared" si="0"/>
        <v>27</v>
      </c>
      <c r="F12" s="91"/>
      <c r="G12" s="384" t="s">
        <v>230</v>
      </c>
      <c r="H12" s="235">
        <f>E36/C4</f>
        <v>2.02620640625</v>
      </c>
      <c r="I12" s="68"/>
    </row>
    <row r="13" spans="1:9" x14ac:dyDescent="0.25">
      <c r="A13" s="71" t="str">
        <f>INPUTS!A33</f>
        <v>GRAMOXONE SL 3.0</v>
      </c>
      <c r="B13" s="72" t="s">
        <v>63</v>
      </c>
      <c r="C13" s="72">
        <v>1.5</v>
      </c>
      <c r="D13" s="95">
        <f>INPUTS!C33</f>
        <v>4.1749999999999998</v>
      </c>
      <c r="E13" s="126">
        <f t="shared" si="0"/>
        <v>6.2624999999999993</v>
      </c>
      <c r="F13" s="91"/>
      <c r="G13" s="234" t="s">
        <v>101</v>
      </c>
      <c r="H13" s="235">
        <f>H11+H12</f>
        <v>4.3761802343750009</v>
      </c>
      <c r="I13" s="68"/>
    </row>
    <row r="14" spans="1:9" x14ac:dyDescent="0.25">
      <c r="A14" s="309" t="s">
        <v>167</v>
      </c>
      <c r="B14" s="72" t="s">
        <v>49</v>
      </c>
      <c r="C14" s="72">
        <v>4</v>
      </c>
      <c r="D14" s="95">
        <f>INPUTS!C28</f>
        <v>6.2949999999999999</v>
      </c>
      <c r="E14" s="126">
        <f t="shared" si="0"/>
        <v>25.18</v>
      </c>
      <c r="F14" s="91"/>
      <c r="G14" s="234" t="s">
        <v>100</v>
      </c>
      <c r="H14" s="235">
        <f>E38/C4</f>
        <v>0.65381976562500022</v>
      </c>
      <c r="I14" s="68"/>
    </row>
    <row r="15" spans="1:9" ht="13.8" thickBot="1" x14ac:dyDescent="0.3">
      <c r="A15" s="71" t="s">
        <v>20</v>
      </c>
      <c r="B15" s="72" t="s">
        <v>19</v>
      </c>
      <c r="C15" s="72">
        <v>0.5</v>
      </c>
      <c r="D15" s="95">
        <f>INPUTS!C26</f>
        <v>5.4649999999999999</v>
      </c>
      <c r="E15" s="126">
        <f t="shared" si="0"/>
        <v>2.7324999999999999</v>
      </c>
      <c r="F15" s="68"/>
      <c r="G15" s="236"/>
      <c r="H15" s="237"/>
      <c r="I15" s="68"/>
    </row>
    <row r="16" spans="1:9" x14ac:dyDescent="0.25">
      <c r="A16" s="71" t="s">
        <v>200</v>
      </c>
      <c r="B16" s="72" t="s">
        <v>19</v>
      </c>
      <c r="C16" s="72">
        <v>1</v>
      </c>
      <c r="D16" s="95">
        <f>INPUTS!C40</f>
        <v>5.25</v>
      </c>
      <c r="E16" s="126">
        <f t="shared" si="0"/>
        <v>5.25</v>
      </c>
      <c r="F16" s="91"/>
      <c r="I16" s="68"/>
    </row>
    <row r="17" spans="1:9" ht="10.5" customHeight="1" x14ac:dyDescent="0.25">
      <c r="A17" s="71" t="s">
        <v>175</v>
      </c>
      <c r="B17" s="72" t="s">
        <v>19</v>
      </c>
      <c r="C17" s="72">
        <v>1</v>
      </c>
      <c r="D17" s="95">
        <f>INPUTS!C38</f>
        <v>6.4749999999999996</v>
      </c>
      <c r="E17" s="126">
        <f>C17*D17</f>
        <v>6.4749999999999996</v>
      </c>
      <c r="F17" s="91"/>
      <c r="G17" s="89"/>
      <c r="H17" s="68"/>
      <c r="I17" s="68"/>
    </row>
    <row r="18" spans="1:9" x14ac:dyDescent="0.25">
      <c r="A18" s="71" t="s">
        <v>201</v>
      </c>
      <c r="B18" s="72" t="s">
        <v>12</v>
      </c>
      <c r="C18" s="72">
        <v>1</v>
      </c>
      <c r="D18" s="95">
        <f>INPUTS!C52</f>
        <v>22.95</v>
      </c>
      <c r="E18" s="126">
        <f t="shared" si="0"/>
        <v>22.95</v>
      </c>
      <c r="F18" s="91"/>
      <c r="G18" s="68"/>
      <c r="H18" s="68"/>
      <c r="I18" s="68"/>
    </row>
    <row r="19" spans="1:9" ht="10.5" customHeight="1" x14ac:dyDescent="0.25">
      <c r="A19" s="71"/>
      <c r="B19" s="72"/>
      <c r="C19" s="72"/>
      <c r="D19" s="90"/>
      <c r="E19" s="310"/>
      <c r="F19" s="68"/>
      <c r="G19" s="89"/>
      <c r="H19" s="68"/>
      <c r="I19" s="68"/>
    </row>
    <row r="20" spans="1:9" x14ac:dyDescent="0.25">
      <c r="A20" s="71" t="s">
        <v>21</v>
      </c>
      <c r="B20" s="72" t="s">
        <v>7</v>
      </c>
      <c r="C20" s="72">
        <f>C4</f>
        <v>160</v>
      </c>
      <c r="D20" s="95">
        <f>INPUTS!C56</f>
        <v>0.35</v>
      </c>
      <c r="E20" s="126">
        <f t="shared" si="0"/>
        <v>56</v>
      </c>
      <c r="F20" s="91"/>
      <c r="G20" s="89"/>
      <c r="H20" s="68"/>
      <c r="I20" s="68"/>
    </row>
    <row r="21" spans="1:9" ht="10.5" customHeight="1" x14ac:dyDescent="0.25">
      <c r="A21" s="71"/>
      <c r="B21" s="72"/>
      <c r="C21" s="93"/>
      <c r="D21" s="94"/>
      <c r="E21" s="127" t="s">
        <v>78</v>
      </c>
      <c r="F21" s="91"/>
      <c r="G21" s="89"/>
      <c r="H21" s="68"/>
      <c r="I21" s="68"/>
    </row>
    <row r="22" spans="1:9" x14ac:dyDescent="0.25">
      <c r="A22" s="71" t="s">
        <v>22</v>
      </c>
      <c r="B22" s="95">
        <f>SUM(E6:E16)</f>
        <v>278.72500000000002</v>
      </c>
      <c r="C22" s="72">
        <v>0.5</v>
      </c>
      <c r="D22" s="96">
        <v>8.5000000000000006E-2</v>
      </c>
      <c r="E22" s="126">
        <f>B22*C22*D22</f>
        <v>11.845812500000001</v>
      </c>
      <c r="F22" s="91"/>
      <c r="G22" s="68"/>
      <c r="H22" s="68"/>
      <c r="I22" s="68"/>
    </row>
    <row r="23" spans="1:9" ht="13.8" thickBot="1" x14ac:dyDescent="0.3">
      <c r="A23" s="134" t="s">
        <v>23</v>
      </c>
      <c r="B23" s="97"/>
      <c r="C23" s="97"/>
      <c r="D23" s="98"/>
      <c r="E23" s="311">
        <f>SUM(E6:E22)</f>
        <v>375.99581250000006</v>
      </c>
      <c r="F23" s="68"/>
      <c r="G23" s="68"/>
      <c r="H23" s="68"/>
      <c r="I23" s="68"/>
    </row>
    <row r="24" spans="1:9" x14ac:dyDescent="0.25">
      <c r="A24" s="136" t="s">
        <v>24</v>
      </c>
      <c r="B24" s="99"/>
      <c r="C24" s="100"/>
      <c r="D24" s="99"/>
      <c r="E24" s="137"/>
      <c r="F24" s="68"/>
      <c r="G24" s="68"/>
      <c r="H24" s="68"/>
      <c r="I24" s="68"/>
    </row>
    <row r="25" spans="1:9" x14ac:dyDescent="0.25">
      <c r="A25" s="284" t="s">
        <v>134</v>
      </c>
      <c r="B25" s="251" t="s">
        <v>18</v>
      </c>
      <c r="C25" s="69">
        <v>2</v>
      </c>
      <c r="D25" s="260">
        <f>INPUTS!C67</f>
        <v>16.47</v>
      </c>
      <c r="E25" s="281">
        <f>C25*D25</f>
        <v>32.94</v>
      </c>
      <c r="F25" s="68"/>
      <c r="G25" s="68"/>
      <c r="H25" s="68"/>
      <c r="I25" s="68"/>
    </row>
    <row r="26" spans="1:9" x14ac:dyDescent="0.25">
      <c r="A26" s="284" t="s">
        <v>132</v>
      </c>
      <c r="B26" s="251" t="s">
        <v>18</v>
      </c>
      <c r="C26" s="251">
        <v>2</v>
      </c>
      <c r="D26" s="260">
        <f>INPUTS!C65</f>
        <v>4.1500000000000004</v>
      </c>
      <c r="E26" s="281">
        <f>C26*D26</f>
        <v>8.3000000000000007</v>
      </c>
      <c r="F26" s="68"/>
      <c r="G26" s="68"/>
      <c r="H26" s="68"/>
      <c r="I26" s="68"/>
    </row>
    <row r="27" spans="1:9" x14ac:dyDescent="0.25">
      <c r="A27" s="284" t="s">
        <v>133</v>
      </c>
      <c r="B27" s="251" t="s">
        <v>18</v>
      </c>
      <c r="C27" s="251">
        <v>2</v>
      </c>
      <c r="D27" s="260">
        <f>INPUTS!C66</f>
        <v>11.47</v>
      </c>
      <c r="E27" s="281">
        <f>C27*D27</f>
        <v>22.94</v>
      </c>
      <c r="F27" s="68"/>
      <c r="G27" s="68"/>
      <c r="H27" s="68"/>
      <c r="I27" s="68"/>
    </row>
    <row r="28" spans="1:9" x14ac:dyDescent="0.25">
      <c r="A28" s="347" t="s">
        <v>139</v>
      </c>
      <c r="B28" s="252" t="s">
        <v>12</v>
      </c>
      <c r="C28" s="69">
        <v>1</v>
      </c>
      <c r="D28" s="260">
        <f>INPUTS!C62</f>
        <v>19.47</v>
      </c>
      <c r="E28" s="281">
        <f>C28*D28</f>
        <v>19.47</v>
      </c>
      <c r="F28" s="68"/>
      <c r="G28" s="68"/>
      <c r="H28" s="68"/>
      <c r="I28" s="68"/>
    </row>
    <row r="29" spans="1:9" x14ac:dyDescent="0.25">
      <c r="A29" s="240" t="s">
        <v>137</v>
      </c>
      <c r="B29" s="101" t="s">
        <v>12</v>
      </c>
      <c r="C29" s="72">
        <v>1</v>
      </c>
      <c r="D29" s="95">
        <f>INPUTS!C73</f>
        <v>23.81</v>
      </c>
      <c r="E29" s="306">
        <f>D29*C29</f>
        <v>23.81</v>
      </c>
      <c r="F29" s="68"/>
      <c r="G29" s="68"/>
      <c r="H29" s="68"/>
      <c r="I29" s="68"/>
    </row>
    <row r="30" spans="1:9" x14ac:dyDescent="0.25">
      <c r="A30" s="70" t="s">
        <v>29</v>
      </c>
      <c r="B30" s="69" t="s">
        <v>12</v>
      </c>
      <c r="C30" s="69">
        <v>1</v>
      </c>
      <c r="D30" s="260">
        <f>INPUTS!C64</f>
        <v>11.61</v>
      </c>
      <c r="E30" s="281">
        <f>+C30*D30</f>
        <v>11.61</v>
      </c>
      <c r="F30" s="68"/>
      <c r="G30" s="68"/>
      <c r="H30" s="68"/>
      <c r="I30" s="68"/>
    </row>
    <row r="31" spans="1:9" x14ac:dyDescent="0.25">
      <c r="A31" s="245" t="s">
        <v>30</v>
      </c>
      <c r="B31" s="102" t="s">
        <v>12</v>
      </c>
      <c r="C31" s="102">
        <v>2</v>
      </c>
      <c r="D31" s="95">
        <f>INPUTS!C68</f>
        <v>10.5</v>
      </c>
      <c r="E31" s="306">
        <f>D31*C31</f>
        <v>21</v>
      </c>
      <c r="F31" s="68"/>
      <c r="G31" s="68"/>
      <c r="H31" s="68"/>
      <c r="I31" s="68"/>
    </row>
    <row r="32" spans="1:9" x14ac:dyDescent="0.25">
      <c r="A32" s="71" t="s">
        <v>31</v>
      </c>
      <c r="B32" s="72" t="s">
        <v>12</v>
      </c>
      <c r="C32" s="72">
        <v>1</v>
      </c>
      <c r="D32" s="280">
        <f>INPUTS!C78</f>
        <v>37.57</v>
      </c>
      <c r="E32" s="171">
        <f>D32*C32</f>
        <v>37.57</v>
      </c>
      <c r="F32" s="68"/>
      <c r="G32" s="68"/>
      <c r="H32" s="68"/>
      <c r="I32" s="68"/>
    </row>
    <row r="33" spans="1:9" x14ac:dyDescent="0.25">
      <c r="A33" s="71" t="s">
        <v>32</v>
      </c>
      <c r="B33" s="72" t="s">
        <v>7</v>
      </c>
      <c r="C33" s="72">
        <f>+C4</f>
        <v>160</v>
      </c>
      <c r="D33" s="95">
        <f>INPUTS!C81</f>
        <v>0.2</v>
      </c>
      <c r="E33" s="126">
        <f>D33*C33</f>
        <v>32</v>
      </c>
      <c r="F33" s="68"/>
      <c r="G33" s="68"/>
      <c r="H33" s="68"/>
      <c r="I33" s="68"/>
    </row>
    <row r="34" spans="1:9" x14ac:dyDescent="0.25">
      <c r="A34" s="71" t="s">
        <v>68</v>
      </c>
      <c r="B34" s="95">
        <f>SUM(E26:E31)</f>
        <v>107.13</v>
      </c>
      <c r="C34" s="72">
        <v>0.5</v>
      </c>
      <c r="D34" s="96">
        <v>8.5000000000000006E-2</v>
      </c>
      <c r="E34" s="126">
        <f>B34*C34*D34</f>
        <v>4.5530249999999999</v>
      </c>
      <c r="F34" s="68"/>
      <c r="G34" s="68"/>
      <c r="H34" s="68"/>
      <c r="I34" s="68"/>
    </row>
    <row r="35" spans="1:9" x14ac:dyDescent="0.25">
      <c r="A35" s="71" t="s">
        <v>33</v>
      </c>
      <c r="B35" s="72" t="s">
        <v>12</v>
      </c>
      <c r="C35" s="72">
        <v>1</v>
      </c>
      <c r="D35" s="95">
        <f>INPUTS!C82</f>
        <v>110</v>
      </c>
      <c r="E35" s="126">
        <f>C35*D35</f>
        <v>110</v>
      </c>
      <c r="F35" s="68"/>
      <c r="G35" s="68"/>
      <c r="H35" s="68"/>
      <c r="I35" s="68"/>
    </row>
    <row r="36" spans="1:9" ht="13.8" thickBot="1" x14ac:dyDescent="0.3">
      <c r="A36" s="140" t="s">
        <v>34</v>
      </c>
      <c r="B36" s="103"/>
      <c r="C36" s="103"/>
      <c r="D36" s="104"/>
      <c r="E36" s="141">
        <f>SUM(E25:E35)</f>
        <v>324.19302499999998</v>
      </c>
      <c r="F36" s="68"/>
      <c r="G36" s="89"/>
      <c r="H36" s="68"/>
      <c r="I36" s="68"/>
    </row>
    <row r="37" spans="1:9" ht="13.8" thickTop="1" x14ac:dyDescent="0.25">
      <c r="A37" s="122" t="s">
        <v>35</v>
      </c>
      <c r="B37" s="82"/>
      <c r="C37" s="82"/>
      <c r="D37" s="105"/>
      <c r="E37" s="142">
        <f>E23+E36</f>
        <v>700.18883750000009</v>
      </c>
      <c r="F37" s="68"/>
      <c r="G37" s="89"/>
      <c r="H37" s="68"/>
      <c r="I37" s="68"/>
    </row>
    <row r="38" spans="1:9" ht="13.8" thickBot="1" x14ac:dyDescent="0.3">
      <c r="A38" s="140" t="s">
        <v>36</v>
      </c>
      <c r="B38" s="103"/>
      <c r="C38" s="106"/>
      <c r="D38" s="107"/>
      <c r="E38" s="142">
        <f>+E4-E23-E36</f>
        <v>104.61116250000003</v>
      </c>
      <c r="F38" s="91"/>
      <c r="G38" s="68"/>
      <c r="H38" s="68"/>
      <c r="I38" s="68"/>
    </row>
    <row r="39" spans="1:9" ht="13.8" thickTop="1" x14ac:dyDescent="0.25">
      <c r="A39" s="143"/>
      <c r="B39" s="108"/>
      <c r="C39" s="109"/>
      <c r="D39" s="110" t="s">
        <v>186</v>
      </c>
      <c r="E39" s="144"/>
      <c r="F39" s="68"/>
      <c r="G39" s="68"/>
      <c r="H39" s="68"/>
      <c r="I39" s="68"/>
    </row>
    <row r="40" spans="1:9" x14ac:dyDescent="0.25">
      <c r="A40" s="145" t="s">
        <v>37</v>
      </c>
      <c r="B40" s="111" t="s">
        <v>182</v>
      </c>
      <c r="C40" s="112">
        <f>D40*0.88</f>
        <v>4.4264000000000001</v>
      </c>
      <c r="D40" s="112">
        <f>+D4</f>
        <v>5.03</v>
      </c>
      <c r="E40" s="146">
        <f>D40*1.12</f>
        <v>5.6336000000000004</v>
      </c>
      <c r="F40" s="68"/>
      <c r="G40" s="68"/>
      <c r="H40" s="68"/>
      <c r="I40" s="68"/>
    </row>
    <row r="41" spans="1:9" x14ac:dyDescent="0.25">
      <c r="A41" s="145" t="s">
        <v>38</v>
      </c>
      <c r="B41" s="113">
        <f>B42*0.75</f>
        <v>120</v>
      </c>
      <c r="C41" s="85">
        <f>C40*B41-E37</f>
        <v>-169.02083750000008</v>
      </c>
      <c r="D41" s="85">
        <f>D40*B41-E37</f>
        <v>-96.588837500000068</v>
      </c>
      <c r="E41" s="142">
        <f>E40*B41-E37</f>
        <v>-24.156837500000051</v>
      </c>
      <c r="F41" s="68"/>
      <c r="G41" s="68"/>
      <c r="H41" s="68"/>
      <c r="I41" s="68"/>
    </row>
    <row r="42" spans="1:9" x14ac:dyDescent="0.25">
      <c r="A42" s="145" t="s">
        <v>39</v>
      </c>
      <c r="B42" s="113">
        <f>+C4</f>
        <v>160</v>
      </c>
      <c r="C42" s="85">
        <f>C40*B42-E37</f>
        <v>8.0351624999999558</v>
      </c>
      <c r="D42" s="85">
        <f>D40*B42-E37</f>
        <v>104.61116249999998</v>
      </c>
      <c r="E42" s="142">
        <f>E40*B42-E37</f>
        <v>201.1871625</v>
      </c>
      <c r="F42" s="68"/>
      <c r="G42" s="68"/>
      <c r="H42" s="68"/>
      <c r="I42" s="68"/>
    </row>
    <row r="43" spans="1:9" ht="13.8" thickBot="1" x14ac:dyDescent="0.3">
      <c r="A43" s="147"/>
      <c r="B43" s="148">
        <f>B42*1.25</f>
        <v>200</v>
      </c>
      <c r="C43" s="149">
        <f>C40*B43-E37</f>
        <v>185.09116249999988</v>
      </c>
      <c r="D43" s="149">
        <f>D40*B43-E37</f>
        <v>305.81116249999991</v>
      </c>
      <c r="E43" s="150">
        <f>E40*B43-E37</f>
        <v>426.53116249999994</v>
      </c>
      <c r="F43" s="68"/>
      <c r="G43" s="75"/>
      <c r="H43" s="75"/>
      <c r="I43" s="68"/>
    </row>
    <row r="44" spans="1:9" x14ac:dyDescent="0.25">
      <c r="A44" s="75" t="s">
        <v>40</v>
      </c>
      <c r="B44" s="75"/>
      <c r="C44" s="75"/>
      <c r="D44" s="114"/>
      <c r="E44" s="114"/>
      <c r="F44" s="75"/>
      <c r="G44" s="75"/>
      <c r="H44" s="75"/>
      <c r="I44" s="75"/>
    </row>
    <row r="45" spans="1:9" ht="10.5" customHeight="1" x14ac:dyDescent="0.25">
      <c r="A45" s="75" t="s">
        <v>41</v>
      </c>
      <c r="B45" s="75"/>
      <c r="C45" s="75"/>
      <c r="D45" s="75"/>
      <c r="E45" s="75"/>
      <c r="F45" s="75"/>
      <c r="G45" s="114"/>
      <c r="H45" s="75"/>
      <c r="I45" s="75"/>
    </row>
    <row r="46" spans="1:9" ht="10.5" customHeight="1" x14ac:dyDescent="0.25">
      <c r="A46" s="75" t="s">
        <v>108</v>
      </c>
      <c r="B46" s="75"/>
      <c r="C46" s="75"/>
      <c r="D46" s="75"/>
      <c r="E46" s="75"/>
      <c r="F46" s="75"/>
      <c r="G46" s="114"/>
      <c r="H46" s="75"/>
      <c r="I46" s="75"/>
    </row>
    <row r="47" spans="1:9" ht="10.5" customHeight="1" x14ac:dyDescent="0.25">
      <c r="A47" s="75" t="s">
        <v>46</v>
      </c>
      <c r="B47" s="75"/>
      <c r="C47" s="75"/>
      <c r="D47" s="75"/>
      <c r="E47" s="75"/>
      <c r="F47" s="75"/>
      <c r="G47" s="114"/>
      <c r="H47" s="75"/>
      <c r="I47" s="75"/>
    </row>
    <row r="48" spans="1:9" ht="10.5" customHeight="1" x14ac:dyDescent="0.25">
      <c r="A48" s="75" t="s">
        <v>102</v>
      </c>
      <c r="B48" s="75"/>
      <c r="C48" s="75"/>
      <c r="D48" s="75"/>
      <c r="E48" s="75"/>
      <c r="F48" s="115"/>
      <c r="G48" s="114"/>
      <c r="H48" s="75"/>
      <c r="I48" s="75"/>
    </row>
    <row r="49" spans="1:9" ht="10.5" customHeight="1" x14ac:dyDescent="0.25">
      <c r="A49" s="75" t="s">
        <v>103</v>
      </c>
      <c r="B49" s="75"/>
      <c r="C49" s="75"/>
      <c r="D49" s="75"/>
      <c r="E49" s="75"/>
      <c r="F49" s="115"/>
      <c r="G49" s="114"/>
      <c r="H49" s="75"/>
      <c r="I49" s="75"/>
    </row>
    <row r="50" spans="1:9" ht="10.5" customHeight="1" x14ac:dyDescent="0.25">
      <c r="A50" s="75" t="s">
        <v>67</v>
      </c>
      <c r="B50" s="75"/>
      <c r="C50" s="75"/>
      <c r="D50" s="75"/>
      <c r="E50" s="75"/>
      <c r="F50" s="115"/>
      <c r="G50" s="114"/>
      <c r="H50" s="75"/>
      <c r="I50" s="75"/>
    </row>
    <row r="51" spans="1:9" ht="10.5" customHeight="1" x14ac:dyDescent="0.25">
      <c r="A51" s="75" t="s">
        <v>135</v>
      </c>
      <c r="B51" s="75"/>
      <c r="C51" s="75"/>
      <c r="D51" s="75"/>
      <c r="E51" s="75"/>
      <c r="F51" s="115"/>
      <c r="G51" s="114"/>
      <c r="H51" s="75"/>
      <c r="I51" s="75"/>
    </row>
    <row r="52" spans="1:9" ht="10.5" customHeight="1" x14ac:dyDescent="0.25">
      <c r="A52" s="75" t="s">
        <v>136</v>
      </c>
      <c r="B52" s="75"/>
      <c r="C52" s="75"/>
      <c r="D52" s="75"/>
      <c r="E52" s="75"/>
      <c r="F52" s="115"/>
      <c r="G52" s="114"/>
      <c r="H52" s="75"/>
      <c r="I52" s="75"/>
    </row>
    <row r="53" spans="1:9" ht="10.5" customHeight="1" x14ac:dyDescent="0.25">
      <c r="A53" s="75" t="s">
        <v>221</v>
      </c>
      <c r="B53" s="75"/>
      <c r="C53" s="75"/>
      <c r="D53" s="75"/>
      <c r="E53" s="75"/>
      <c r="F53" s="115"/>
      <c r="G53" s="114"/>
      <c r="H53" s="75"/>
      <c r="I53" s="75"/>
    </row>
    <row r="54" spans="1:9" ht="10.5" customHeight="1" x14ac:dyDescent="0.25">
      <c r="A54" s="116" t="s">
        <v>185</v>
      </c>
      <c r="B54" s="75"/>
      <c r="C54" s="75"/>
      <c r="D54" s="75"/>
      <c r="E54" s="75"/>
      <c r="F54" s="75"/>
      <c r="G54" s="68"/>
      <c r="H54" s="68"/>
      <c r="I54" s="75"/>
    </row>
    <row r="55" spans="1:9" ht="10.5" customHeight="1" x14ac:dyDescent="0.25">
      <c r="A55" s="75"/>
      <c r="B55" s="75"/>
      <c r="C55" s="68"/>
      <c r="D55" s="68"/>
      <c r="E55" s="68"/>
      <c r="F55" s="68"/>
      <c r="G55" s="68"/>
      <c r="H55" s="68"/>
      <c r="I55" s="68"/>
    </row>
    <row r="56" spans="1:9" ht="10.5" customHeight="1" x14ac:dyDescent="0.25">
      <c r="A56" s="75"/>
      <c r="B56" s="75"/>
      <c r="C56" s="68"/>
      <c r="D56" s="68"/>
      <c r="E56" s="68"/>
      <c r="F56" s="68"/>
      <c r="G56" s="68"/>
      <c r="H56" s="68"/>
      <c r="I56" s="68"/>
    </row>
    <row r="57" spans="1:9" ht="10.5" customHeight="1" x14ac:dyDescent="0.25">
      <c r="A57" s="75"/>
      <c r="B57" s="75"/>
      <c r="C57" s="68"/>
      <c r="D57" s="68"/>
      <c r="E57" s="68"/>
      <c r="F57" s="68"/>
      <c r="G57" s="68"/>
      <c r="H57" s="68"/>
      <c r="I57" s="68"/>
    </row>
    <row r="58" spans="1:9" x14ac:dyDescent="0.25">
      <c r="A58" s="68"/>
      <c r="B58" s="68"/>
      <c r="C58" s="68"/>
      <c r="D58" s="68"/>
      <c r="E58" s="68"/>
      <c r="F58" s="68"/>
      <c r="I58" s="68"/>
    </row>
  </sheetData>
  <pageMargins left="0.75" right="0.75" top="1" bottom="0.75" header="0.3" footer="0.3"/>
  <pageSetup scale="98" orientation="portrait" r:id="rId1"/>
  <headerFooter alignWithMargins="0">
    <oddHeader>&amp;R&amp;G</oddHeader>
    <oddFooter>&amp;C&amp;A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23"/>
  <sheetViews>
    <sheetView showGridLines="0" showZeros="0" zoomScaleNormal="100" workbookViewId="0">
      <selection activeCell="E17" sqref="E17"/>
    </sheetView>
  </sheetViews>
  <sheetFormatPr defaultColWidth="12.5546875" defaultRowHeight="13.2" x14ac:dyDescent="0.25"/>
  <cols>
    <col min="1" max="1" width="43.33203125" style="68" customWidth="1"/>
    <col min="2" max="2" width="11.6640625" style="68" customWidth="1"/>
    <col min="3" max="3" width="13.33203125" style="68" customWidth="1"/>
    <col min="4" max="5" width="11.6640625" style="68" customWidth="1"/>
    <col min="6" max="6" width="5.33203125" style="68" customWidth="1"/>
    <col min="7" max="7" width="31.5546875" style="68" customWidth="1"/>
    <col min="8" max="8" width="9.33203125" style="68" customWidth="1"/>
    <col min="9" max="16384" width="12.5546875" style="68"/>
  </cols>
  <sheetData>
    <row r="1" spans="1:8" ht="16.2" thickBot="1" x14ac:dyDescent="0.3">
      <c r="A1" s="77" t="s">
        <v>196</v>
      </c>
      <c r="B1" s="78"/>
      <c r="C1" s="393"/>
      <c r="D1" s="79" t="s">
        <v>125</v>
      </c>
      <c r="E1" s="249">
        <f>INPUTS!C2</f>
        <v>2024</v>
      </c>
    </row>
    <row r="2" spans="1:8" ht="13.8" thickBot="1" x14ac:dyDescent="0.3">
      <c r="A2" s="120" t="s">
        <v>0</v>
      </c>
      <c r="B2" s="81" t="s">
        <v>1</v>
      </c>
      <c r="C2" s="81" t="s">
        <v>2</v>
      </c>
      <c r="D2" s="81" t="s">
        <v>3</v>
      </c>
      <c r="E2" s="121" t="s">
        <v>4</v>
      </c>
    </row>
    <row r="3" spans="1:8" ht="13.8" thickTop="1" x14ac:dyDescent="0.25">
      <c r="A3" s="122" t="s">
        <v>5</v>
      </c>
      <c r="B3" s="82"/>
      <c r="C3" s="82"/>
      <c r="D3" s="82"/>
      <c r="E3" s="123"/>
    </row>
    <row r="4" spans="1:8" ht="13.8" thickBot="1" x14ac:dyDescent="0.3">
      <c r="A4" s="124" t="s">
        <v>6</v>
      </c>
      <c r="B4" s="83" t="s">
        <v>7</v>
      </c>
      <c r="C4" s="83">
        <v>160</v>
      </c>
      <c r="D4" s="84">
        <f>INPUTS!C4</f>
        <v>5.03</v>
      </c>
      <c r="E4" s="142">
        <f>C4*D4</f>
        <v>804.80000000000007</v>
      </c>
    </row>
    <row r="5" spans="1:8" ht="13.8" thickTop="1" x14ac:dyDescent="0.25">
      <c r="A5" s="248" t="s">
        <v>8</v>
      </c>
      <c r="B5" s="82"/>
      <c r="C5" s="82"/>
      <c r="D5" s="86"/>
      <c r="E5" s="308"/>
    </row>
    <row r="6" spans="1:8" x14ac:dyDescent="0.25">
      <c r="A6" s="71" t="s">
        <v>224</v>
      </c>
      <c r="B6" s="72" t="s">
        <v>10</v>
      </c>
      <c r="C6" s="87">
        <v>30</v>
      </c>
      <c r="D6" s="95">
        <f>INPUTS!C10</f>
        <v>3.26</v>
      </c>
      <c r="E6" s="126">
        <f t="shared" ref="E6:E20" si="0">C6*D6</f>
        <v>97.8</v>
      </c>
      <c r="G6" s="89"/>
    </row>
    <row r="7" spans="1:8" ht="13.8" thickBot="1" x14ac:dyDescent="0.3">
      <c r="A7" s="70" t="s">
        <v>11</v>
      </c>
      <c r="B7" s="72" t="s">
        <v>12</v>
      </c>
      <c r="C7" s="72">
        <v>1</v>
      </c>
      <c r="D7" s="95">
        <f>INPUTS!C51</f>
        <v>0.5</v>
      </c>
      <c r="E7" s="126">
        <f t="shared" si="0"/>
        <v>0.5</v>
      </c>
    </row>
    <row r="8" spans="1:8" x14ac:dyDescent="0.25">
      <c r="A8" s="71" t="s">
        <v>13</v>
      </c>
      <c r="B8" s="72" t="s">
        <v>14</v>
      </c>
      <c r="C8" s="69">
        <f>C4</f>
        <v>160</v>
      </c>
      <c r="D8" s="95">
        <f>INPUTS!C17</f>
        <v>0.8</v>
      </c>
      <c r="E8" s="126">
        <f t="shared" si="0"/>
        <v>128</v>
      </c>
      <c r="G8" s="232" t="s">
        <v>98</v>
      </c>
      <c r="H8" s="233"/>
    </row>
    <row r="9" spans="1:8" x14ac:dyDescent="0.25">
      <c r="A9" s="71" t="s">
        <v>15</v>
      </c>
      <c r="B9" s="72" t="s">
        <v>14</v>
      </c>
      <c r="C9" s="72">
        <v>30</v>
      </c>
      <c r="D9" s="95">
        <f>INPUTS!C18</f>
        <v>0.74</v>
      </c>
      <c r="E9" s="126">
        <f t="shared" si="0"/>
        <v>22.2</v>
      </c>
      <c r="F9" s="91"/>
      <c r="G9" s="385" t="s">
        <v>231</v>
      </c>
      <c r="H9" s="386">
        <f>(E22+E35)/D4</f>
        <v>141.77321322067593</v>
      </c>
    </row>
    <row r="10" spans="1:8" x14ac:dyDescent="0.25">
      <c r="A10" s="71" t="s">
        <v>16</v>
      </c>
      <c r="B10" s="72" t="s">
        <v>14</v>
      </c>
      <c r="C10" s="72">
        <v>60</v>
      </c>
      <c r="D10" s="95">
        <f>INPUTS!C19</f>
        <v>0.41499999999999998</v>
      </c>
      <c r="E10" s="126">
        <f t="shared" si="0"/>
        <v>24.9</v>
      </c>
      <c r="F10" s="91"/>
      <c r="G10" s="384" t="s">
        <v>229</v>
      </c>
      <c r="H10" s="235">
        <f>E36/C4</f>
        <v>4.4569953906249999</v>
      </c>
    </row>
    <row r="11" spans="1:8" x14ac:dyDescent="0.25">
      <c r="A11" s="71" t="s">
        <v>17</v>
      </c>
      <c r="B11" s="72" t="s">
        <v>18</v>
      </c>
      <c r="C11" s="72">
        <v>0.5</v>
      </c>
      <c r="D11" s="95">
        <f>INPUTS!C22</f>
        <v>54</v>
      </c>
      <c r="E11" s="126">
        <f t="shared" si="0"/>
        <v>27</v>
      </c>
      <c r="F11" s="91"/>
      <c r="G11" s="234" t="s">
        <v>99</v>
      </c>
      <c r="H11" s="235">
        <f>E22/C4</f>
        <v>2.8364330468749999</v>
      </c>
    </row>
    <row r="12" spans="1:8" x14ac:dyDescent="0.25">
      <c r="A12" s="71" t="str">
        <f>INPUTS!A33</f>
        <v>GRAMOXONE SL 3.0</v>
      </c>
      <c r="B12" s="72" t="s">
        <v>63</v>
      </c>
      <c r="C12" s="72">
        <v>1.5</v>
      </c>
      <c r="D12" s="95">
        <f>INPUTS!C33</f>
        <v>4.1749999999999998</v>
      </c>
      <c r="E12" s="126">
        <f t="shared" si="0"/>
        <v>6.2624999999999993</v>
      </c>
      <c r="F12" s="91"/>
      <c r="G12" s="384" t="s">
        <v>230</v>
      </c>
      <c r="H12" s="235">
        <f>E35/C4</f>
        <v>1.6205623437500001</v>
      </c>
    </row>
    <row r="13" spans="1:8" x14ac:dyDescent="0.25">
      <c r="A13" s="71" t="s">
        <v>20</v>
      </c>
      <c r="B13" s="72" t="s">
        <v>19</v>
      </c>
      <c r="C13" s="72">
        <v>0.5</v>
      </c>
      <c r="D13" s="95">
        <f>INPUTS!C26</f>
        <v>5.4649999999999999</v>
      </c>
      <c r="E13" s="126">
        <f t="shared" si="0"/>
        <v>2.7324999999999999</v>
      </c>
      <c r="F13" s="91"/>
      <c r="G13" s="234" t="s">
        <v>101</v>
      </c>
      <c r="H13" s="235">
        <f>H11+H12</f>
        <v>4.4569953906249999</v>
      </c>
    </row>
    <row r="14" spans="1:8" x14ac:dyDescent="0.25">
      <c r="A14" s="71" t="s">
        <v>175</v>
      </c>
      <c r="B14" s="72" t="s">
        <v>19</v>
      </c>
      <c r="C14" s="72">
        <v>1</v>
      </c>
      <c r="D14" s="95">
        <f>INPUTS!C38</f>
        <v>6.4749999999999996</v>
      </c>
      <c r="E14" s="126">
        <f>C14*D14</f>
        <v>6.4749999999999996</v>
      </c>
      <c r="G14" s="234" t="s">
        <v>100</v>
      </c>
      <c r="H14" s="235">
        <f>E37/C4</f>
        <v>0.57300460937500053</v>
      </c>
    </row>
    <row r="15" spans="1:8" ht="13.8" thickBot="1" x14ac:dyDescent="0.3">
      <c r="A15" s="71" t="s">
        <v>178</v>
      </c>
      <c r="B15" s="72" t="s">
        <v>63</v>
      </c>
      <c r="C15" s="72">
        <v>4</v>
      </c>
      <c r="D15" s="95">
        <f>INPUTS!C34</f>
        <v>6.8150000000000004</v>
      </c>
      <c r="E15" s="126">
        <f>C15*D15</f>
        <v>27.26</v>
      </c>
      <c r="F15" s="91"/>
      <c r="G15" s="236"/>
      <c r="H15" s="237"/>
    </row>
    <row r="16" spans="1:8" x14ac:dyDescent="0.25">
      <c r="A16" s="71" t="s">
        <v>235</v>
      </c>
      <c r="B16" s="72" t="s">
        <v>49</v>
      </c>
      <c r="C16" s="72">
        <v>4</v>
      </c>
      <c r="D16" s="95">
        <f>INPUTS!C43</f>
        <v>4.25</v>
      </c>
      <c r="E16" s="126">
        <f>C16*D16</f>
        <v>17</v>
      </c>
      <c r="F16" s="91"/>
      <c r="G16" s="394"/>
      <c r="H16" s="394"/>
    </row>
    <row r="17" spans="1:8" x14ac:dyDescent="0.25">
      <c r="A17" s="71" t="s">
        <v>201</v>
      </c>
      <c r="B17" s="72" t="s">
        <v>12</v>
      </c>
      <c r="C17" s="72">
        <v>1</v>
      </c>
      <c r="D17" s="95">
        <f>INPUTS!C52</f>
        <v>22.95</v>
      </c>
      <c r="E17" s="126">
        <f t="shared" si="0"/>
        <v>22.95</v>
      </c>
      <c r="F17" s="91"/>
      <c r="G17" s="297"/>
      <c r="H17" s="297"/>
    </row>
    <row r="18" spans="1:8" x14ac:dyDescent="0.25">
      <c r="A18" s="71"/>
      <c r="B18" s="72"/>
      <c r="C18" s="72"/>
      <c r="D18" s="90"/>
      <c r="E18" s="310">
        <f t="shared" si="0"/>
        <v>0</v>
      </c>
      <c r="F18" s="91"/>
      <c r="G18" s="89"/>
    </row>
    <row r="19" spans="1:8" x14ac:dyDescent="0.25">
      <c r="A19" s="71" t="s">
        <v>21</v>
      </c>
      <c r="B19" s="72" t="s">
        <v>7</v>
      </c>
      <c r="C19" s="72">
        <f>C4</f>
        <v>160</v>
      </c>
      <c r="D19" s="95">
        <v>0.36</v>
      </c>
      <c r="E19" s="126">
        <f t="shared" si="0"/>
        <v>57.599999999999994</v>
      </c>
      <c r="F19" s="91"/>
    </row>
    <row r="20" spans="1:8" x14ac:dyDescent="0.25">
      <c r="A20" s="71"/>
      <c r="B20" s="72"/>
      <c r="C20" s="72"/>
      <c r="D20" s="92"/>
      <c r="E20" s="127">
        <f t="shared" si="0"/>
        <v>0</v>
      </c>
      <c r="G20" s="89"/>
    </row>
    <row r="21" spans="1:8" x14ac:dyDescent="0.25">
      <c r="A21" s="71" t="s">
        <v>22</v>
      </c>
      <c r="B21" s="95">
        <f>SUM(E6:E13)</f>
        <v>309.39499999999998</v>
      </c>
      <c r="C21" s="72">
        <v>0.5</v>
      </c>
      <c r="D21" s="96">
        <v>8.5000000000000006E-2</v>
      </c>
      <c r="E21" s="126">
        <f>B21*C21*D21</f>
        <v>13.1492875</v>
      </c>
      <c r="F21" s="91"/>
      <c r="G21" s="89"/>
    </row>
    <row r="22" spans="1:8" ht="13.8" thickBot="1" x14ac:dyDescent="0.3">
      <c r="A22" s="134" t="s">
        <v>23</v>
      </c>
      <c r="B22" s="97"/>
      <c r="C22" s="97"/>
      <c r="D22" s="98"/>
      <c r="E22" s="311">
        <f>SUM(E6:E21)</f>
        <v>453.82928749999996</v>
      </c>
      <c r="F22" s="91"/>
      <c r="G22" s="89"/>
    </row>
    <row r="23" spans="1:8" x14ac:dyDescent="0.25">
      <c r="A23" s="136" t="s">
        <v>24</v>
      </c>
      <c r="B23" s="99"/>
      <c r="C23" s="100"/>
      <c r="D23" s="99"/>
      <c r="E23" s="137"/>
      <c r="F23" s="91"/>
    </row>
    <row r="24" spans="1:8" x14ac:dyDescent="0.25">
      <c r="A24" s="71"/>
      <c r="B24" s="72"/>
      <c r="C24" s="72"/>
      <c r="D24" s="90"/>
      <c r="E24" s="310"/>
    </row>
    <row r="25" spans="1:8" x14ac:dyDescent="0.25">
      <c r="A25" s="71" t="s">
        <v>27</v>
      </c>
      <c r="B25" s="72" t="s">
        <v>12</v>
      </c>
      <c r="C25" s="72">
        <v>1</v>
      </c>
      <c r="D25" s="95">
        <f>INPUTS!C63</f>
        <v>9.5500000000000007</v>
      </c>
      <c r="E25" s="126">
        <f>D25*C25</f>
        <v>9.5500000000000007</v>
      </c>
    </row>
    <row r="26" spans="1:8" x14ac:dyDescent="0.25">
      <c r="A26" s="240" t="s">
        <v>66</v>
      </c>
      <c r="B26" s="101" t="s">
        <v>12</v>
      </c>
      <c r="C26" s="101">
        <v>1</v>
      </c>
      <c r="D26" s="279">
        <f>INPUTS!C73</f>
        <v>23.81</v>
      </c>
      <c r="E26" s="151">
        <f>D26*C26</f>
        <v>23.81</v>
      </c>
    </row>
    <row r="27" spans="1:8" x14ac:dyDescent="0.25">
      <c r="A27" s="70" t="s">
        <v>29</v>
      </c>
      <c r="B27" s="69" t="s">
        <v>12</v>
      </c>
      <c r="C27" s="69">
        <v>1</v>
      </c>
      <c r="D27" s="260">
        <f>INPUTS!C64</f>
        <v>11.61</v>
      </c>
      <c r="E27" s="281">
        <f>+C27*D27</f>
        <v>11.61</v>
      </c>
    </row>
    <row r="28" spans="1:8" x14ac:dyDescent="0.25">
      <c r="A28" s="245" t="s">
        <v>30</v>
      </c>
      <c r="B28" s="102" t="s">
        <v>12</v>
      </c>
      <c r="C28" s="102">
        <v>3</v>
      </c>
      <c r="D28" s="280">
        <f>INPUTS!C68</f>
        <v>10.5</v>
      </c>
      <c r="E28" s="171">
        <f>D28*C28</f>
        <v>31.5</v>
      </c>
    </row>
    <row r="29" spans="1:8" x14ac:dyDescent="0.25">
      <c r="A29" s="71" t="s">
        <v>31</v>
      </c>
      <c r="B29" s="72" t="s">
        <v>12</v>
      </c>
      <c r="C29" s="72">
        <v>1</v>
      </c>
      <c r="D29" s="95">
        <f>INPUTS!C78</f>
        <v>37.57</v>
      </c>
      <c r="E29" s="126">
        <f>D29*C29</f>
        <v>37.57</v>
      </c>
    </row>
    <row r="30" spans="1:8" x14ac:dyDescent="0.25">
      <c r="A30" s="71" t="s">
        <v>32</v>
      </c>
      <c r="B30" s="72" t="s">
        <v>7</v>
      </c>
      <c r="C30" s="72">
        <f>+C4</f>
        <v>160</v>
      </c>
      <c r="D30" s="95">
        <f>INPUTS!C81</f>
        <v>0.2</v>
      </c>
      <c r="E30" s="126">
        <f>D30*C30</f>
        <v>32</v>
      </c>
    </row>
    <row r="31" spans="1:8" x14ac:dyDescent="0.25">
      <c r="A31" s="71" t="s">
        <v>68</v>
      </c>
      <c r="B31" s="95">
        <f>SUM(E25:E28)</f>
        <v>76.47</v>
      </c>
      <c r="C31" s="72">
        <v>0.5</v>
      </c>
      <c r="D31" s="96">
        <v>8.5000000000000006E-2</v>
      </c>
      <c r="E31" s="126">
        <f>B31*C31*D31</f>
        <v>3.2499750000000001</v>
      </c>
    </row>
    <row r="32" spans="1:8" x14ac:dyDescent="0.25">
      <c r="A32" s="71"/>
      <c r="B32" s="72"/>
      <c r="C32" s="72"/>
      <c r="D32" s="90"/>
      <c r="E32" s="310"/>
    </row>
    <row r="33" spans="1:8" x14ac:dyDescent="0.25">
      <c r="A33" s="71"/>
      <c r="B33" s="72"/>
      <c r="C33" s="72"/>
      <c r="D33" s="90"/>
      <c r="E33" s="310">
        <f>D33*C33</f>
        <v>0</v>
      </c>
    </row>
    <row r="34" spans="1:8" x14ac:dyDescent="0.25">
      <c r="A34" s="71" t="s">
        <v>33</v>
      </c>
      <c r="B34" s="72" t="s">
        <v>12</v>
      </c>
      <c r="C34" s="72">
        <v>1</v>
      </c>
      <c r="D34" s="95">
        <f>INPUTS!C82</f>
        <v>110</v>
      </c>
      <c r="E34" s="126">
        <f>C34*D34</f>
        <v>110</v>
      </c>
    </row>
    <row r="35" spans="1:8" ht="13.8" thickBot="1" x14ac:dyDescent="0.3">
      <c r="A35" s="140" t="s">
        <v>34</v>
      </c>
      <c r="B35" s="103"/>
      <c r="C35" s="103"/>
      <c r="D35" s="104"/>
      <c r="E35" s="141">
        <f>SUM(E24:E34)</f>
        <v>259.28997500000003</v>
      </c>
    </row>
    <row r="36" spans="1:8" ht="13.8" thickTop="1" x14ac:dyDescent="0.25">
      <c r="A36" s="122" t="s">
        <v>35</v>
      </c>
      <c r="B36" s="82"/>
      <c r="C36" s="82"/>
      <c r="D36" s="105"/>
      <c r="E36" s="142">
        <f>E22+E35</f>
        <v>713.11926249999999</v>
      </c>
    </row>
    <row r="37" spans="1:8" ht="13.8" thickBot="1" x14ac:dyDescent="0.3">
      <c r="A37" s="140" t="s">
        <v>36</v>
      </c>
      <c r="B37" s="103"/>
      <c r="C37" s="106"/>
      <c r="D37" s="107"/>
      <c r="E37" s="142">
        <f>+E4-E22-E35</f>
        <v>91.680737500000077</v>
      </c>
      <c r="G37" s="89"/>
    </row>
    <row r="38" spans="1:8" ht="13.8" thickTop="1" x14ac:dyDescent="0.25">
      <c r="A38" s="143"/>
      <c r="B38" s="108"/>
      <c r="C38" s="109"/>
      <c r="D38" s="110" t="s">
        <v>186</v>
      </c>
      <c r="E38" s="144"/>
      <c r="G38" s="89"/>
    </row>
    <row r="39" spans="1:8" x14ac:dyDescent="0.25">
      <c r="A39" s="145" t="s">
        <v>37</v>
      </c>
      <c r="B39" s="111" t="s">
        <v>182</v>
      </c>
      <c r="C39" s="112">
        <f>D39*0.88</f>
        <v>4.4264000000000001</v>
      </c>
      <c r="D39" s="112">
        <f>+D4</f>
        <v>5.03</v>
      </c>
      <c r="E39" s="146">
        <f>D39*1.12</f>
        <v>5.6336000000000004</v>
      </c>
      <c r="F39" s="91"/>
    </row>
    <row r="40" spans="1:8" x14ac:dyDescent="0.25">
      <c r="A40" s="145" t="s">
        <v>38</v>
      </c>
      <c r="B40" s="113">
        <f>B41*0.75</f>
        <v>120</v>
      </c>
      <c r="C40" s="85">
        <f>C39*B40-E36</f>
        <v>-181.95126249999998</v>
      </c>
      <c r="D40" s="85">
        <f>D39*B40-E36</f>
        <v>-109.51926249999997</v>
      </c>
      <c r="E40" s="142">
        <f>E39*B40-E36</f>
        <v>-37.087262499999952</v>
      </c>
    </row>
    <row r="41" spans="1:8" x14ac:dyDescent="0.25">
      <c r="A41" s="145" t="s">
        <v>39</v>
      </c>
      <c r="B41" s="113">
        <f>+C4</f>
        <v>160</v>
      </c>
      <c r="C41" s="85">
        <f>C39*B41-E36</f>
        <v>-4.8952624999999443</v>
      </c>
      <c r="D41" s="85">
        <f>D39*B41-E36</f>
        <v>91.680737500000077</v>
      </c>
      <c r="E41" s="142">
        <f>E39*B41-E36</f>
        <v>188.2567375000001</v>
      </c>
    </row>
    <row r="42" spans="1:8" ht="13.8" thickBot="1" x14ac:dyDescent="0.3">
      <c r="A42" s="147"/>
      <c r="B42" s="148">
        <f>B41*1.25</f>
        <v>200</v>
      </c>
      <c r="C42" s="149">
        <f>C39*B42-E36</f>
        <v>172.16073749999998</v>
      </c>
      <c r="D42" s="149">
        <f>D39*B42-E36</f>
        <v>292.88073750000001</v>
      </c>
      <c r="E42" s="150">
        <f>E39*B42-E36</f>
        <v>413.60073750000004</v>
      </c>
    </row>
    <row r="43" spans="1:8" x14ac:dyDescent="0.25">
      <c r="A43" s="75" t="s">
        <v>40</v>
      </c>
      <c r="B43" s="75"/>
      <c r="C43" s="75"/>
      <c r="D43" s="114"/>
      <c r="E43" s="114"/>
    </row>
    <row r="44" spans="1:8" x14ac:dyDescent="0.25">
      <c r="A44" s="75" t="s">
        <v>41</v>
      </c>
      <c r="B44" s="75"/>
      <c r="C44" s="75"/>
      <c r="D44" s="75"/>
      <c r="E44" s="75"/>
      <c r="G44" s="75"/>
      <c r="H44" s="75"/>
    </row>
    <row r="45" spans="1:8" s="75" customFormat="1" x14ac:dyDescent="0.25">
      <c r="A45" s="75" t="s">
        <v>108</v>
      </c>
    </row>
    <row r="46" spans="1:8" s="75" customFormat="1" x14ac:dyDescent="0.25">
      <c r="A46" s="75" t="s">
        <v>46</v>
      </c>
      <c r="G46" s="114"/>
    </row>
    <row r="47" spans="1:8" s="75" customFormat="1" x14ac:dyDescent="0.25">
      <c r="A47" s="75" t="s">
        <v>102</v>
      </c>
      <c r="G47" s="114"/>
    </row>
    <row r="48" spans="1:8" s="75" customFormat="1" x14ac:dyDescent="0.25">
      <c r="A48" s="75" t="s">
        <v>103</v>
      </c>
      <c r="G48" s="114"/>
    </row>
    <row r="49" spans="1:8" s="75" customFormat="1" x14ac:dyDescent="0.25">
      <c r="A49" s="75" t="s">
        <v>67</v>
      </c>
      <c r="F49" s="115"/>
      <c r="G49" s="114"/>
    </row>
    <row r="50" spans="1:8" s="75" customFormat="1" x14ac:dyDescent="0.25">
      <c r="A50" s="116" t="s">
        <v>185</v>
      </c>
      <c r="F50" s="115"/>
      <c r="G50" s="114"/>
    </row>
    <row r="51" spans="1:8" s="75" customFormat="1" x14ac:dyDescent="0.25">
      <c r="A51" s="68"/>
      <c r="B51" s="68"/>
      <c r="C51" s="68"/>
      <c r="D51" s="68"/>
      <c r="E51" s="68"/>
      <c r="F51" s="115"/>
      <c r="G51" s="114"/>
    </row>
    <row r="52" spans="1:8" s="75" customFormat="1" x14ac:dyDescent="0.25">
      <c r="A52" s="68"/>
      <c r="B52" s="68"/>
      <c r="C52" s="68"/>
      <c r="D52" s="68"/>
      <c r="E52" s="68"/>
      <c r="G52" s="68"/>
      <c r="H52" s="68"/>
    </row>
    <row r="120" spans="4:4" x14ac:dyDescent="0.25">
      <c r="D120" s="117"/>
    </row>
    <row r="157" spans="11:11" x14ac:dyDescent="0.25">
      <c r="K157" s="117"/>
    </row>
    <row r="158" spans="11:11" x14ac:dyDescent="0.25">
      <c r="K158" s="117"/>
    </row>
    <row r="159" spans="11:11" x14ac:dyDescent="0.25">
      <c r="K159" s="117"/>
    </row>
    <row r="189" spans="13:13" x14ac:dyDescent="0.25">
      <c r="M189" s="117"/>
    </row>
    <row r="190" spans="13:13" x14ac:dyDescent="0.25">
      <c r="M190" s="117"/>
    </row>
    <row r="191" spans="13:13" x14ac:dyDescent="0.25">
      <c r="M191" s="117"/>
    </row>
    <row r="192" spans="13:13" x14ac:dyDescent="0.25">
      <c r="M192" s="117"/>
    </row>
    <row r="193" spans="13:13" x14ac:dyDescent="0.25">
      <c r="M193" s="117"/>
    </row>
    <row r="194" spans="13:13" x14ac:dyDescent="0.25">
      <c r="M194" s="117"/>
    </row>
    <row r="195" spans="13:13" x14ac:dyDescent="0.25">
      <c r="M195" s="117"/>
    </row>
    <row r="196" spans="13:13" x14ac:dyDescent="0.25">
      <c r="M196" s="117"/>
    </row>
    <row r="197" spans="13:13" x14ac:dyDescent="0.25">
      <c r="M197" s="117"/>
    </row>
    <row r="198" spans="13:13" x14ac:dyDescent="0.25">
      <c r="M198" s="117"/>
    </row>
    <row r="199" spans="13:13" x14ac:dyDescent="0.25">
      <c r="M199" s="117"/>
    </row>
    <row r="200" spans="13:13" x14ac:dyDescent="0.25">
      <c r="M200" s="117"/>
    </row>
    <row r="201" spans="13:13" x14ac:dyDescent="0.25">
      <c r="M201" s="117"/>
    </row>
    <row r="202" spans="13:13" x14ac:dyDescent="0.25">
      <c r="M202" s="117"/>
    </row>
    <row r="203" spans="13:13" x14ac:dyDescent="0.25">
      <c r="M203" s="117"/>
    </row>
    <row r="204" spans="13:13" x14ac:dyDescent="0.25">
      <c r="M204" s="117"/>
    </row>
    <row r="205" spans="13:13" x14ac:dyDescent="0.25">
      <c r="M205" s="117"/>
    </row>
    <row r="206" spans="13:13" x14ac:dyDescent="0.25">
      <c r="M206" s="117"/>
    </row>
    <row r="207" spans="13:13" x14ac:dyDescent="0.25">
      <c r="M207" s="117"/>
    </row>
    <row r="208" spans="13:13" x14ac:dyDescent="0.25">
      <c r="M208" s="117"/>
    </row>
    <row r="209" spans="13:14" x14ac:dyDescent="0.25">
      <c r="M209" s="117"/>
    </row>
    <row r="210" spans="13:14" x14ac:dyDescent="0.25">
      <c r="M210" s="117"/>
    </row>
    <row r="211" spans="13:14" x14ac:dyDescent="0.25">
      <c r="M211" s="117"/>
    </row>
    <row r="212" spans="13:14" x14ac:dyDescent="0.25">
      <c r="M212" s="117"/>
    </row>
    <row r="213" spans="13:14" x14ac:dyDescent="0.25">
      <c r="M213" s="117"/>
    </row>
    <row r="214" spans="13:14" x14ac:dyDescent="0.25">
      <c r="M214" s="117"/>
    </row>
    <row r="215" spans="13:14" x14ac:dyDescent="0.25">
      <c r="M215" s="117"/>
    </row>
    <row r="216" spans="13:14" x14ac:dyDescent="0.25">
      <c r="M216" s="117"/>
      <c r="N216" s="117"/>
    </row>
    <row r="217" spans="13:14" x14ac:dyDescent="0.25">
      <c r="M217" s="117"/>
    </row>
    <row r="218" spans="13:14" x14ac:dyDescent="0.25">
      <c r="M218" s="117"/>
    </row>
    <row r="219" spans="13:14" x14ac:dyDescent="0.25">
      <c r="M219" s="117"/>
    </row>
    <row r="220" spans="13:14" x14ac:dyDescent="0.25">
      <c r="M220" s="117"/>
    </row>
    <row r="221" spans="13:14" x14ac:dyDescent="0.25">
      <c r="M221" s="117"/>
    </row>
    <row r="222" spans="13:14" x14ac:dyDescent="0.25">
      <c r="M222" s="117"/>
    </row>
    <row r="223" spans="13:14" x14ac:dyDescent="0.25">
      <c r="N223" s="118"/>
    </row>
  </sheetData>
  <pageMargins left="0.75" right="0.75" top="1" bottom="0.75" header="0.3" footer="0.3"/>
  <pageSetup scale="98" orientation="portrait" r:id="rId1"/>
  <headerFooter alignWithMargins="0">
    <oddHeader>&amp;R&amp;G</oddHeader>
    <oddFooter>&amp;C&amp;A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N220"/>
  <sheetViews>
    <sheetView showGridLines="0" showZeros="0" zoomScaleNormal="100" workbookViewId="0">
      <selection activeCell="G23" sqref="G23"/>
    </sheetView>
  </sheetViews>
  <sheetFormatPr defaultColWidth="12.5546875" defaultRowHeight="13.2" x14ac:dyDescent="0.25"/>
  <cols>
    <col min="1" max="1" width="42.6640625" style="68" customWidth="1"/>
    <col min="2" max="5" width="11.6640625" style="68" customWidth="1"/>
    <col min="6" max="6" width="8.33203125" style="68" customWidth="1"/>
    <col min="7" max="7" width="32.44140625" style="68" customWidth="1"/>
    <col min="8" max="8" width="10.33203125" style="68" customWidth="1"/>
    <col min="9" max="16384" width="12.5546875" style="68"/>
  </cols>
  <sheetData>
    <row r="1" spans="1:8" ht="16.2" thickBot="1" x14ac:dyDescent="0.3">
      <c r="A1" s="119" t="s">
        <v>50</v>
      </c>
      <c r="B1" s="78"/>
      <c r="C1" s="79" t="s">
        <v>125</v>
      </c>
      <c r="D1" s="80"/>
      <c r="E1" s="249">
        <f>INPUTS!C2</f>
        <v>2024</v>
      </c>
    </row>
    <row r="2" spans="1:8" ht="13.8" thickBot="1" x14ac:dyDescent="0.3">
      <c r="A2" s="120" t="s">
        <v>0</v>
      </c>
      <c r="B2" s="81" t="s">
        <v>1</v>
      </c>
      <c r="C2" s="81" t="s">
        <v>2</v>
      </c>
      <c r="D2" s="81" t="s">
        <v>3</v>
      </c>
      <c r="E2" s="121" t="s">
        <v>4</v>
      </c>
    </row>
    <row r="3" spans="1:8" ht="13.8" thickTop="1" x14ac:dyDescent="0.25">
      <c r="A3" s="143" t="s">
        <v>5</v>
      </c>
      <c r="B3" s="82"/>
      <c r="C3" s="82"/>
      <c r="D3" s="82"/>
      <c r="E3" s="123"/>
    </row>
    <row r="4" spans="1:8" ht="13.8" thickBot="1" x14ac:dyDescent="0.3">
      <c r="A4" s="349" t="s">
        <v>47</v>
      </c>
      <c r="B4" s="350" t="s">
        <v>7</v>
      </c>
      <c r="C4" s="350">
        <v>60</v>
      </c>
      <c r="D4" s="351">
        <f>INPUTS!C5</f>
        <v>12.5</v>
      </c>
      <c r="E4" s="167">
        <f>C4*D4</f>
        <v>750</v>
      </c>
    </row>
    <row r="5" spans="1:8" x14ac:dyDescent="0.25">
      <c r="A5" s="338" t="s">
        <v>8</v>
      </c>
      <c r="B5" s="169"/>
      <c r="C5" s="169"/>
      <c r="D5" s="348"/>
      <c r="E5" s="326"/>
    </row>
    <row r="6" spans="1:8" x14ac:dyDescent="0.25">
      <c r="A6" s="71" t="s">
        <v>9</v>
      </c>
      <c r="B6" s="72" t="s">
        <v>10</v>
      </c>
      <c r="C6" s="87">
        <v>150</v>
      </c>
      <c r="D6" s="95">
        <f>INPUTS!C12</f>
        <v>0.38</v>
      </c>
      <c r="E6" s="126">
        <f t="shared" ref="E6:E20" si="0">C6*D6</f>
        <v>57</v>
      </c>
      <c r="G6" s="89"/>
    </row>
    <row r="7" spans="1:8" ht="13.8" thickBot="1" x14ac:dyDescent="0.3">
      <c r="A7" s="70" t="s">
        <v>48</v>
      </c>
      <c r="B7" s="72" t="s">
        <v>12</v>
      </c>
      <c r="C7" s="72">
        <v>1</v>
      </c>
      <c r="D7" s="95">
        <f>INPUTS!C51</f>
        <v>0.5</v>
      </c>
      <c r="E7" s="126">
        <f t="shared" si="0"/>
        <v>0.5</v>
      </c>
    </row>
    <row r="8" spans="1:8" x14ac:dyDescent="0.25">
      <c r="A8" s="71"/>
      <c r="B8" s="72"/>
      <c r="C8" s="69"/>
      <c r="D8" s="95"/>
      <c r="E8" s="126">
        <f t="shared" si="0"/>
        <v>0</v>
      </c>
      <c r="G8" s="232" t="s">
        <v>98</v>
      </c>
      <c r="H8" s="233"/>
    </row>
    <row r="9" spans="1:8" x14ac:dyDescent="0.25">
      <c r="A9" s="71" t="s">
        <v>15</v>
      </c>
      <c r="B9" s="72" t="s">
        <v>14</v>
      </c>
      <c r="C9" s="72">
        <v>45</v>
      </c>
      <c r="D9" s="279">
        <f>INPUTS!C18</f>
        <v>0.74</v>
      </c>
      <c r="E9" s="151">
        <f t="shared" si="0"/>
        <v>33.299999999999997</v>
      </c>
      <c r="F9" s="91"/>
      <c r="G9" s="385" t="s">
        <v>231</v>
      </c>
      <c r="H9" s="386">
        <f>(E23+E34)/D4</f>
        <v>32.789589199999995</v>
      </c>
    </row>
    <row r="10" spans="1:8" x14ac:dyDescent="0.25">
      <c r="A10" s="71" t="s">
        <v>16</v>
      </c>
      <c r="B10" s="72" t="s">
        <v>14</v>
      </c>
      <c r="C10" s="72">
        <v>40</v>
      </c>
      <c r="D10" s="95">
        <f>INPUTS!C19</f>
        <v>0.41499999999999998</v>
      </c>
      <c r="E10" s="306">
        <f t="shared" si="0"/>
        <v>16.599999999999998</v>
      </c>
      <c r="F10" s="91"/>
      <c r="G10" s="384" t="s">
        <v>229</v>
      </c>
      <c r="H10" s="235">
        <f>E35/C4</f>
        <v>6.8311644166666659</v>
      </c>
    </row>
    <row r="11" spans="1:8" x14ac:dyDescent="0.25">
      <c r="A11" s="240" t="s">
        <v>17</v>
      </c>
      <c r="B11" s="101" t="s">
        <v>18</v>
      </c>
      <c r="C11" s="101">
        <v>0.5</v>
      </c>
      <c r="D11" s="95">
        <f>INPUTS!C22</f>
        <v>54</v>
      </c>
      <c r="E11" s="306">
        <f t="shared" si="0"/>
        <v>27</v>
      </c>
      <c r="F11" s="91"/>
      <c r="G11" s="234" t="s">
        <v>99</v>
      </c>
      <c r="H11" s="235">
        <f>E23/C4</f>
        <v>3.0528244166666658</v>
      </c>
    </row>
    <row r="12" spans="1:8" x14ac:dyDescent="0.25">
      <c r="A12" s="240" t="str">
        <f>INPUTS!A33</f>
        <v>GRAMOXONE SL 3.0</v>
      </c>
      <c r="B12" s="101" t="s">
        <v>63</v>
      </c>
      <c r="C12" s="101">
        <v>2</v>
      </c>
      <c r="D12" s="95">
        <f>INPUTS!C33</f>
        <v>4.1749999999999998</v>
      </c>
      <c r="E12" s="306">
        <f>C12*D12</f>
        <v>8.35</v>
      </c>
      <c r="F12" s="91"/>
      <c r="G12" s="384" t="s">
        <v>230</v>
      </c>
      <c r="H12" s="235">
        <f>E34/C4</f>
        <v>3.77834</v>
      </c>
    </row>
    <row r="13" spans="1:8" x14ac:dyDescent="0.25">
      <c r="A13" s="70" t="s">
        <v>79</v>
      </c>
      <c r="B13" s="69" t="s">
        <v>63</v>
      </c>
      <c r="C13" s="69">
        <v>1</v>
      </c>
      <c r="D13" s="260">
        <f>INPUTS!C25</f>
        <v>2.92</v>
      </c>
      <c r="E13" s="281">
        <f>C13*D13</f>
        <v>2.92</v>
      </c>
      <c r="F13" s="91"/>
      <c r="G13" s="234" t="s">
        <v>101</v>
      </c>
      <c r="H13" s="235">
        <f>H11+H12</f>
        <v>6.8311644166666659</v>
      </c>
    </row>
    <row r="14" spans="1:8" ht="13.8" thickBot="1" x14ac:dyDescent="0.3">
      <c r="A14" s="241" t="s">
        <v>198</v>
      </c>
      <c r="B14" s="242" t="s">
        <v>62</v>
      </c>
      <c r="C14" s="102">
        <v>2</v>
      </c>
      <c r="D14" s="339">
        <f>INPUTS!C40</f>
        <v>5.25</v>
      </c>
      <c r="E14" s="306">
        <f>C14*D14</f>
        <v>10.5</v>
      </c>
      <c r="F14" s="91"/>
      <c r="G14" s="236" t="s">
        <v>100</v>
      </c>
      <c r="H14" s="237">
        <f>E36/C4</f>
        <v>5.6688355833333341</v>
      </c>
    </row>
    <row r="15" spans="1:8" x14ac:dyDescent="0.25">
      <c r="A15" s="240" t="s">
        <v>190</v>
      </c>
      <c r="B15" s="101" t="s">
        <v>49</v>
      </c>
      <c r="C15" s="101">
        <v>1.92</v>
      </c>
      <c r="D15" s="279">
        <f>INPUTS!C47</f>
        <v>1.4</v>
      </c>
      <c r="E15" s="340">
        <f>C15*D15</f>
        <v>2.6879999999999997</v>
      </c>
    </row>
    <row r="16" spans="1:8" x14ac:dyDescent="0.25">
      <c r="A16" s="244"/>
      <c r="B16" s="243"/>
      <c r="C16" s="243"/>
      <c r="D16" s="282"/>
      <c r="E16" s="283"/>
      <c r="F16" s="91"/>
      <c r="G16" s="89"/>
    </row>
    <row r="17" spans="1:7" x14ac:dyDescent="0.25">
      <c r="A17" s="245"/>
      <c r="B17" s="102"/>
      <c r="C17" s="102"/>
      <c r="D17" s="280"/>
      <c r="E17" s="171">
        <f t="shared" si="0"/>
        <v>0</v>
      </c>
      <c r="F17" s="91"/>
      <c r="G17" s="89"/>
    </row>
    <row r="18" spans="1:7" x14ac:dyDescent="0.25">
      <c r="A18" s="71" t="s">
        <v>201</v>
      </c>
      <c r="B18" s="72" t="s">
        <v>12</v>
      </c>
      <c r="C18" s="72">
        <v>1</v>
      </c>
      <c r="D18" s="95">
        <f>INPUTS!C54</f>
        <v>17.559999999999999</v>
      </c>
      <c r="E18" s="126">
        <f>C18*D18</f>
        <v>17.559999999999999</v>
      </c>
      <c r="F18" s="91"/>
      <c r="G18" s="89"/>
    </row>
    <row r="19" spans="1:7" x14ac:dyDescent="0.25">
      <c r="A19" s="71"/>
      <c r="B19" s="72"/>
      <c r="C19" s="72"/>
      <c r="D19" s="128"/>
      <c r="E19" s="127">
        <f t="shared" si="0"/>
        <v>0</v>
      </c>
    </row>
    <row r="20" spans="1:7" x14ac:dyDescent="0.25">
      <c r="A20" s="71"/>
      <c r="B20" s="72"/>
      <c r="C20" s="93"/>
      <c r="D20" s="94"/>
      <c r="E20" s="127">
        <f t="shared" si="0"/>
        <v>0</v>
      </c>
      <c r="F20" s="91"/>
      <c r="G20" s="89"/>
    </row>
    <row r="21" spans="1:7" x14ac:dyDescent="0.25">
      <c r="A21" s="71" t="s">
        <v>22</v>
      </c>
      <c r="B21" s="95">
        <f>SUM(E6:E15)</f>
        <v>158.85799999999995</v>
      </c>
      <c r="C21" s="72">
        <v>0.5</v>
      </c>
      <c r="D21" s="96">
        <v>8.5000000000000006E-2</v>
      </c>
      <c r="E21" s="126">
        <f>B21*C21*D21</f>
        <v>6.7514649999999978</v>
      </c>
      <c r="F21" s="91"/>
      <c r="G21" s="89"/>
    </row>
    <row r="22" spans="1:7" x14ac:dyDescent="0.25">
      <c r="A22" s="129"/>
      <c r="B22" s="130"/>
      <c r="C22" s="131"/>
      <c r="D22" s="132"/>
      <c r="E22" s="133"/>
      <c r="F22" s="91"/>
      <c r="G22" s="89"/>
    </row>
    <row r="23" spans="1:7" ht="13.8" thickBot="1" x14ac:dyDescent="0.3">
      <c r="A23" s="134" t="s">
        <v>23</v>
      </c>
      <c r="B23" s="97"/>
      <c r="C23" s="97"/>
      <c r="D23" s="98"/>
      <c r="E23" s="135">
        <f>SUM(E5:E21)</f>
        <v>183.16946499999995</v>
      </c>
    </row>
    <row r="24" spans="1:7" x14ac:dyDescent="0.25">
      <c r="A24" s="136" t="s">
        <v>24</v>
      </c>
      <c r="B24" s="99"/>
      <c r="C24" s="100"/>
      <c r="D24" s="99"/>
      <c r="E24" s="137"/>
    </row>
    <row r="25" spans="1:7" x14ac:dyDescent="0.25">
      <c r="A25" s="71" t="s">
        <v>43</v>
      </c>
      <c r="B25" s="72" t="s">
        <v>12</v>
      </c>
      <c r="C25" s="72">
        <v>1</v>
      </c>
      <c r="D25" s="95">
        <f>INPUTS!C63</f>
        <v>9.5500000000000007</v>
      </c>
      <c r="E25" s="126">
        <f>D25*C25</f>
        <v>9.5500000000000007</v>
      </c>
    </row>
    <row r="26" spans="1:7" x14ac:dyDescent="0.25">
      <c r="A26" s="246" t="s">
        <v>119</v>
      </c>
      <c r="B26" s="72" t="s">
        <v>12</v>
      </c>
      <c r="C26" s="72">
        <v>1</v>
      </c>
      <c r="D26" s="95">
        <f>INPUTS!C75</f>
        <v>23.43</v>
      </c>
      <c r="E26" s="126">
        <f>D26*C26</f>
        <v>23.43</v>
      </c>
    </row>
    <row r="27" spans="1:7" x14ac:dyDescent="0.25">
      <c r="A27" s="71" t="s">
        <v>30</v>
      </c>
      <c r="B27" s="72" t="s">
        <v>12</v>
      </c>
      <c r="C27" s="72">
        <v>3</v>
      </c>
      <c r="D27" s="95">
        <f>INPUTS!C68</f>
        <v>10.5</v>
      </c>
      <c r="E27" s="126">
        <f>D27*C27</f>
        <v>31.5</v>
      </c>
    </row>
    <row r="28" spans="1:7" x14ac:dyDescent="0.25">
      <c r="A28" s="71" t="s">
        <v>31</v>
      </c>
      <c r="B28" s="72" t="s">
        <v>12</v>
      </c>
      <c r="C28" s="72">
        <v>1</v>
      </c>
      <c r="D28" s="95">
        <f>INPUTS!C79</f>
        <v>37.479999999999997</v>
      </c>
      <c r="E28" s="126">
        <f>D28*C28</f>
        <v>37.479999999999997</v>
      </c>
    </row>
    <row r="29" spans="1:7" x14ac:dyDescent="0.25">
      <c r="A29" s="71" t="s">
        <v>32</v>
      </c>
      <c r="B29" s="72" t="s">
        <v>7</v>
      </c>
      <c r="C29" s="72">
        <f>+C4</f>
        <v>60</v>
      </c>
      <c r="D29" s="95">
        <f>INPUTS!C81</f>
        <v>0.2</v>
      </c>
      <c r="E29" s="126">
        <f>D29*C29</f>
        <v>12</v>
      </c>
    </row>
    <row r="30" spans="1:7" x14ac:dyDescent="0.25">
      <c r="A30" s="138" t="s">
        <v>68</v>
      </c>
      <c r="B30" s="76">
        <f>SUM(E25:E27)</f>
        <v>64.48</v>
      </c>
      <c r="C30" s="139">
        <v>0.5</v>
      </c>
      <c r="D30" s="96">
        <v>8.5000000000000006E-2</v>
      </c>
      <c r="E30" s="278">
        <f>B30*C30*D30</f>
        <v>2.7404000000000002</v>
      </c>
    </row>
    <row r="31" spans="1:7" x14ac:dyDescent="0.25">
      <c r="A31" s="71"/>
      <c r="B31" s="72"/>
      <c r="C31" s="72"/>
      <c r="D31" s="92"/>
      <c r="E31" s="127">
        <f>D31*C31</f>
        <v>0</v>
      </c>
    </row>
    <row r="32" spans="1:7" x14ac:dyDescent="0.25">
      <c r="A32" s="71"/>
      <c r="B32" s="72"/>
      <c r="C32" s="72"/>
      <c r="D32" s="92"/>
      <c r="E32" s="127">
        <f>D32*C32</f>
        <v>0</v>
      </c>
    </row>
    <row r="33" spans="1:7" x14ac:dyDescent="0.25">
      <c r="A33" s="71" t="s">
        <v>33</v>
      </c>
      <c r="B33" s="72" t="s">
        <v>12</v>
      </c>
      <c r="C33" s="72">
        <v>1</v>
      </c>
      <c r="D33" s="95">
        <f>INPUTS!C82</f>
        <v>110</v>
      </c>
      <c r="E33" s="126">
        <f>D33*C33</f>
        <v>110</v>
      </c>
    </row>
    <row r="34" spans="1:7" ht="13.8" thickBot="1" x14ac:dyDescent="0.3">
      <c r="A34" s="140" t="s">
        <v>34</v>
      </c>
      <c r="B34" s="103"/>
      <c r="C34" s="103"/>
      <c r="D34" s="107"/>
      <c r="E34" s="141">
        <f>SUM(E25:E33)</f>
        <v>226.7004</v>
      </c>
    </row>
    <row r="35" spans="1:7" ht="13.8" thickTop="1" x14ac:dyDescent="0.25">
      <c r="A35" s="122" t="s">
        <v>35</v>
      </c>
      <c r="B35" s="82"/>
      <c r="C35" s="82"/>
      <c r="D35" s="105"/>
      <c r="E35" s="142">
        <f>E23+E34</f>
        <v>409.86986499999995</v>
      </c>
      <c r="G35" s="89"/>
    </row>
    <row r="36" spans="1:7" ht="13.8" thickBot="1" x14ac:dyDescent="0.3">
      <c r="A36" s="140" t="s">
        <v>36</v>
      </c>
      <c r="B36" s="103"/>
      <c r="C36" s="106"/>
      <c r="D36" s="107"/>
      <c r="E36" s="142">
        <f>+E4-E23-E34</f>
        <v>340.13013500000005</v>
      </c>
      <c r="F36" s="91"/>
      <c r="G36" s="89"/>
    </row>
    <row r="37" spans="1:7" ht="13.8" thickTop="1" x14ac:dyDescent="0.25">
      <c r="A37" s="143"/>
      <c r="B37" s="108"/>
      <c r="C37" s="109"/>
      <c r="D37" s="110" t="s">
        <v>186</v>
      </c>
      <c r="E37" s="144"/>
    </row>
    <row r="38" spans="1:7" x14ac:dyDescent="0.25">
      <c r="A38" s="145" t="s">
        <v>37</v>
      </c>
      <c r="B38" s="111" t="s">
        <v>182</v>
      </c>
      <c r="C38" s="112">
        <f>D38*0.88</f>
        <v>11</v>
      </c>
      <c r="D38" s="125">
        <f>+D4</f>
        <v>12.5</v>
      </c>
      <c r="E38" s="146">
        <f>D4*1.12</f>
        <v>14.000000000000002</v>
      </c>
    </row>
    <row r="39" spans="1:7" x14ac:dyDescent="0.25">
      <c r="A39" s="145" t="s">
        <v>38</v>
      </c>
      <c r="B39" s="113">
        <f>B40*0.75</f>
        <v>45</v>
      </c>
      <c r="C39" s="85">
        <f>C38*B39-E35</f>
        <v>85.130135000000053</v>
      </c>
      <c r="D39" s="85">
        <f>D38*B39-E35</f>
        <v>152.63013500000005</v>
      </c>
      <c r="E39" s="142">
        <f>E38*B39-E35</f>
        <v>220.13013500000017</v>
      </c>
    </row>
    <row r="40" spans="1:7" x14ac:dyDescent="0.25">
      <c r="A40" s="145" t="s">
        <v>39</v>
      </c>
      <c r="B40" s="113">
        <f>+C4</f>
        <v>60</v>
      </c>
      <c r="C40" s="85">
        <f>C38*B40-E35</f>
        <v>250.13013500000005</v>
      </c>
      <c r="D40" s="85">
        <f>D38*B40-E35</f>
        <v>340.13013500000005</v>
      </c>
      <c r="E40" s="142">
        <f>E38*B40-E35</f>
        <v>430.13013500000017</v>
      </c>
    </row>
    <row r="41" spans="1:7" ht="13.8" thickBot="1" x14ac:dyDescent="0.3">
      <c r="A41" s="147"/>
      <c r="B41" s="148">
        <f>B40*1.25</f>
        <v>75</v>
      </c>
      <c r="C41" s="149">
        <f>C38*B41-E35</f>
        <v>415.13013500000005</v>
      </c>
      <c r="D41" s="149">
        <f>D38*B41-E35</f>
        <v>527.63013500000011</v>
      </c>
      <c r="E41" s="150">
        <f>E38*B41-E35</f>
        <v>640.13013500000034</v>
      </c>
    </row>
    <row r="42" spans="1:7" s="75" customFormat="1" x14ac:dyDescent="0.25">
      <c r="A42" s="75" t="s">
        <v>51</v>
      </c>
    </row>
    <row r="43" spans="1:7" s="75" customFormat="1" x14ac:dyDescent="0.25">
      <c r="A43" s="75" t="s">
        <v>102</v>
      </c>
      <c r="F43" s="115"/>
      <c r="G43" s="114"/>
    </row>
    <row r="44" spans="1:7" s="75" customFormat="1" x14ac:dyDescent="0.25">
      <c r="A44" s="75" t="s">
        <v>103</v>
      </c>
      <c r="F44" s="115"/>
      <c r="G44" s="114"/>
    </row>
    <row r="45" spans="1:7" s="75" customFormat="1" x14ac:dyDescent="0.25">
      <c r="A45" s="75" t="s">
        <v>46</v>
      </c>
      <c r="G45" s="114"/>
    </row>
    <row r="46" spans="1:7" s="75" customFormat="1" x14ac:dyDescent="0.25">
      <c r="A46" s="75" t="s">
        <v>221</v>
      </c>
      <c r="G46" s="114"/>
    </row>
    <row r="47" spans="1:7" s="75" customFormat="1" x14ac:dyDescent="0.25">
      <c r="A47" s="116" t="s">
        <v>187</v>
      </c>
      <c r="F47" s="115"/>
      <c r="G47" s="114"/>
    </row>
    <row r="48" spans="1:7" x14ac:dyDescent="0.25">
      <c r="F48" s="91"/>
      <c r="G48" s="89"/>
    </row>
    <row r="49" spans="7:7" x14ac:dyDescent="0.25">
      <c r="G49" s="89"/>
    </row>
    <row r="119" spans="4:4" x14ac:dyDescent="0.25">
      <c r="D119" s="117"/>
    </row>
    <row r="154" spans="11:11" x14ac:dyDescent="0.25">
      <c r="K154" s="117"/>
    </row>
    <row r="155" spans="11:11" x14ac:dyDescent="0.25">
      <c r="K155" s="117"/>
    </row>
    <row r="156" spans="11:11" x14ac:dyDescent="0.25">
      <c r="K156" s="117"/>
    </row>
    <row r="186" spans="13:13" x14ac:dyDescent="0.25">
      <c r="M186" s="117"/>
    </row>
    <row r="187" spans="13:13" x14ac:dyDescent="0.25">
      <c r="M187" s="117"/>
    </row>
    <row r="188" spans="13:13" x14ac:dyDescent="0.25">
      <c r="M188" s="117"/>
    </row>
    <row r="189" spans="13:13" x14ac:dyDescent="0.25">
      <c r="M189" s="117"/>
    </row>
    <row r="190" spans="13:13" x14ac:dyDescent="0.25">
      <c r="M190" s="117"/>
    </row>
    <row r="191" spans="13:13" x14ac:dyDescent="0.25">
      <c r="M191" s="117"/>
    </row>
    <row r="192" spans="13:13" x14ac:dyDescent="0.25">
      <c r="M192" s="117"/>
    </row>
    <row r="193" spans="13:13" x14ac:dyDescent="0.25">
      <c r="M193" s="117"/>
    </row>
    <row r="194" spans="13:13" x14ac:dyDescent="0.25">
      <c r="M194" s="117"/>
    </row>
    <row r="195" spans="13:13" x14ac:dyDescent="0.25">
      <c r="M195" s="117"/>
    </row>
    <row r="196" spans="13:13" x14ac:dyDescent="0.25">
      <c r="M196" s="117"/>
    </row>
    <row r="197" spans="13:13" x14ac:dyDescent="0.25">
      <c r="M197" s="117"/>
    </row>
    <row r="198" spans="13:13" x14ac:dyDescent="0.25">
      <c r="M198" s="117"/>
    </row>
    <row r="199" spans="13:13" x14ac:dyDescent="0.25">
      <c r="M199" s="117"/>
    </row>
    <row r="200" spans="13:13" x14ac:dyDescent="0.25">
      <c r="M200" s="117"/>
    </row>
    <row r="201" spans="13:13" x14ac:dyDescent="0.25">
      <c r="M201" s="117"/>
    </row>
    <row r="202" spans="13:13" x14ac:dyDescent="0.25">
      <c r="M202" s="117"/>
    </row>
    <row r="203" spans="13:13" x14ac:dyDescent="0.25">
      <c r="M203" s="117"/>
    </row>
    <row r="204" spans="13:13" x14ac:dyDescent="0.25">
      <c r="M204" s="117"/>
    </row>
    <row r="205" spans="13:13" x14ac:dyDescent="0.25">
      <c r="M205" s="117"/>
    </row>
    <row r="206" spans="13:13" x14ac:dyDescent="0.25">
      <c r="M206" s="117"/>
    </row>
    <row r="207" spans="13:13" x14ac:dyDescent="0.25">
      <c r="M207" s="117"/>
    </row>
    <row r="208" spans="13:13" x14ac:dyDescent="0.25">
      <c r="M208" s="117"/>
    </row>
    <row r="209" spans="13:14" x14ac:dyDescent="0.25">
      <c r="M209" s="117"/>
    </row>
    <row r="210" spans="13:14" x14ac:dyDescent="0.25">
      <c r="M210" s="117"/>
    </row>
    <row r="211" spans="13:14" x14ac:dyDescent="0.25">
      <c r="M211" s="117"/>
    </row>
    <row r="212" spans="13:14" x14ac:dyDescent="0.25">
      <c r="M212" s="117"/>
    </row>
    <row r="213" spans="13:14" x14ac:dyDescent="0.25">
      <c r="M213" s="117"/>
      <c r="N213" s="117"/>
    </row>
    <row r="214" spans="13:14" x14ac:dyDescent="0.25">
      <c r="M214" s="117"/>
    </row>
    <row r="215" spans="13:14" x14ac:dyDescent="0.25">
      <c r="M215" s="117"/>
    </row>
    <row r="216" spans="13:14" x14ac:dyDescent="0.25">
      <c r="M216" s="117"/>
    </row>
    <row r="217" spans="13:14" x14ac:dyDescent="0.25">
      <c r="M217" s="117"/>
    </row>
    <row r="218" spans="13:14" x14ac:dyDescent="0.25">
      <c r="M218" s="117"/>
    </row>
    <row r="219" spans="13:14" x14ac:dyDescent="0.25">
      <c r="M219" s="117"/>
    </row>
    <row r="220" spans="13:14" x14ac:dyDescent="0.25">
      <c r="N220" s="118"/>
    </row>
  </sheetData>
  <phoneticPr fontId="0" type="noConversion"/>
  <pageMargins left="0.75" right="0.75" top="1" bottom="0.75" header="0.3" footer="0.3"/>
  <pageSetup scale="98" orientation="portrait" r:id="rId1"/>
  <headerFooter alignWithMargins="0">
    <oddHeader xml:space="preserve">&amp;R&amp;G     </oddHeader>
    <oddFooter>&amp;C&amp;A</oddFooter>
  </headerFooter>
  <ignoredErrors>
    <ignoredError sqref="E14" unlockedFormula="1"/>
  </ignoredError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20"/>
  <sheetViews>
    <sheetView showGridLines="0" showZeros="0" zoomScaleNormal="100" workbookViewId="0">
      <selection activeCell="D18" sqref="D18"/>
    </sheetView>
  </sheetViews>
  <sheetFormatPr defaultColWidth="12.5546875" defaultRowHeight="13.2" x14ac:dyDescent="0.25"/>
  <cols>
    <col min="1" max="1" width="42.6640625" style="68" customWidth="1"/>
    <col min="2" max="5" width="11.6640625" style="68" customWidth="1"/>
    <col min="6" max="6" width="8.33203125" style="68" customWidth="1"/>
    <col min="7" max="7" width="31.88671875" style="68" customWidth="1"/>
    <col min="8" max="8" width="10.33203125" style="68" customWidth="1"/>
    <col min="9" max="16384" width="12.5546875" style="68"/>
  </cols>
  <sheetData>
    <row r="1" spans="1:8" ht="16.2" thickBot="1" x14ac:dyDescent="0.3">
      <c r="A1" s="119" t="s">
        <v>197</v>
      </c>
      <c r="B1" s="78"/>
      <c r="C1" s="79" t="s">
        <v>125</v>
      </c>
      <c r="D1" s="80"/>
      <c r="E1" s="249">
        <f>INPUTS!C2</f>
        <v>2024</v>
      </c>
    </row>
    <row r="2" spans="1:8" ht="13.8" thickBot="1" x14ac:dyDescent="0.3">
      <c r="A2" s="120" t="s">
        <v>0</v>
      </c>
      <c r="B2" s="81" t="s">
        <v>1</v>
      </c>
      <c r="C2" s="81" t="s">
        <v>2</v>
      </c>
      <c r="D2" s="81" t="s">
        <v>3</v>
      </c>
      <c r="E2" s="121" t="s">
        <v>4</v>
      </c>
    </row>
    <row r="3" spans="1:8" ht="14.4" thickTop="1" thickBot="1" x14ac:dyDescent="0.3">
      <c r="A3" s="143" t="s">
        <v>5</v>
      </c>
      <c r="B3" s="108"/>
      <c r="C3" s="108"/>
      <c r="D3" s="108"/>
      <c r="E3" s="341"/>
    </row>
    <row r="4" spans="1:8" ht="13.8" thickBot="1" x14ac:dyDescent="0.3">
      <c r="A4" s="342" t="s">
        <v>189</v>
      </c>
      <c r="B4" s="343" t="s">
        <v>7</v>
      </c>
      <c r="C4" s="343">
        <v>60</v>
      </c>
      <c r="D4" s="344">
        <f>INPUTS!C5</f>
        <v>12.5</v>
      </c>
      <c r="E4" s="359">
        <f>C4*D4</f>
        <v>750</v>
      </c>
    </row>
    <row r="5" spans="1:8" x14ac:dyDescent="0.25">
      <c r="A5" s="247" t="s">
        <v>8</v>
      </c>
      <c r="B5" s="152"/>
      <c r="C5" s="152"/>
      <c r="D5" s="153"/>
      <c r="E5" s="154"/>
    </row>
    <row r="6" spans="1:8" x14ac:dyDescent="0.25">
      <c r="A6" s="71" t="s">
        <v>9</v>
      </c>
      <c r="B6" s="72" t="s">
        <v>10</v>
      </c>
      <c r="C6" s="87">
        <v>150</v>
      </c>
      <c r="D6" s="95">
        <f>INPUTS!C12</f>
        <v>0.38</v>
      </c>
      <c r="E6" s="126">
        <f t="shared" ref="E6:E20" si="0">C6*D6</f>
        <v>57</v>
      </c>
      <c r="G6" s="89"/>
    </row>
    <row r="7" spans="1:8" ht="13.8" thickBot="1" x14ac:dyDescent="0.3">
      <c r="A7" s="70" t="s">
        <v>48</v>
      </c>
      <c r="B7" s="72" t="s">
        <v>12</v>
      </c>
      <c r="C7" s="72">
        <v>1</v>
      </c>
      <c r="D7" s="95">
        <f>INPUTS!C51</f>
        <v>0.5</v>
      </c>
      <c r="E7" s="126">
        <f t="shared" si="0"/>
        <v>0.5</v>
      </c>
    </row>
    <row r="8" spans="1:8" x14ac:dyDescent="0.25">
      <c r="A8" s="71"/>
      <c r="B8" s="72"/>
      <c r="C8" s="69"/>
      <c r="D8" s="95"/>
      <c r="E8" s="126">
        <f t="shared" si="0"/>
        <v>0</v>
      </c>
      <c r="G8" s="232" t="s">
        <v>98</v>
      </c>
      <c r="H8" s="233"/>
    </row>
    <row r="9" spans="1:8" x14ac:dyDescent="0.25">
      <c r="A9" s="71" t="s">
        <v>15</v>
      </c>
      <c r="B9" s="72" t="s">
        <v>14</v>
      </c>
      <c r="C9" s="72">
        <v>45</v>
      </c>
      <c r="D9" s="95">
        <f>INPUTS!C18</f>
        <v>0.74</v>
      </c>
      <c r="E9" s="126">
        <f t="shared" si="0"/>
        <v>33.299999999999997</v>
      </c>
      <c r="F9" s="91"/>
      <c r="G9" s="385" t="s">
        <v>231</v>
      </c>
      <c r="H9" s="386">
        <f>(E23+E34)/D4</f>
        <v>35.524204199999993</v>
      </c>
    </row>
    <row r="10" spans="1:8" x14ac:dyDescent="0.25">
      <c r="A10" s="71" t="s">
        <v>16</v>
      </c>
      <c r="B10" s="72" t="s">
        <v>14</v>
      </c>
      <c r="C10" s="72">
        <v>40</v>
      </c>
      <c r="D10" s="95">
        <f>INPUTS!C19</f>
        <v>0.41499999999999998</v>
      </c>
      <c r="E10" s="151">
        <f t="shared" si="0"/>
        <v>16.599999999999998</v>
      </c>
      <c r="F10" s="91"/>
      <c r="G10" s="384" t="s">
        <v>229</v>
      </c>
      <c r="H10" s="235">
        <f>E35/C4</f>
        <v>7.4008758749999988</v>
      </c>
    </row>
    <row r="11" spans="1:8" x14ac:dyDescent="0.25">
      <c r="A11" s="240" t="s">
        <v>17</v>
      </c>
      <c r="B11" s="101" t="s">
        <v>18</v>
      </c>
      <c r="C11" s="101">
        <v>0.5</v>
      </c>
      <c r="D11" s="279">
        <f>INPUTS!C22</f>
        <v>54</v>
      </c>
      <c r="E11" s="306">
        <f t="shared" si="0"/>
        <v>27</v>
      </c>
      <c r="F11" s="91"/>
      <c r="G11" s="234" t="s">
        <v>99</v>
      </c>
      <c r="H11" s="235">
        <f>E23/C4</f>
        <v>3.6225358749999987</v>
      </c>
    </row>
    <row r="12" spans="1:8" x14ac:dyDescent="0.25">
      <c r="A12" s="240" t="s">
        <v>218</v>
      </c>
      <c r="B12" s="101" t="s">
        <v>63</v>
      </c>
      <c r="C12" s="101">
        <v>2</v>
      </c>
      <c r="D12" s="279">
        <f>INPUTS!C33</f>
        <v>4.1749999999999998</v>
      </c>
      <c r="E12" s="306">
        <f t="shared" ref="E12:E18" si="1">C12*D12</f>
        <v>8.35</v>
      </c>
      <c r="F12" s="91"/>
      <c r="G12" s="384" t="s">
        <v>230</v>
      </c>
      <c r="H12" s="235">
        <f>E34/C4</f>
        <v>3.77834</v>
      </c>
    </row>
    <row r="13" spans="1:8" x14ac:dyDescent="0.25">
      <c r="A13" s="70" t="s">
        <v>79</v>
      </c>
      <c r="B13" s="69" t="s">
        <v>63</v>
      </c>
      <c r="C13" s="69">
        <v>1</v>
      </c>
      <c r="D13" s="260">
        <f>INPUTS!C25</f>
        <v>2.92</v>
      </c>
      <c r="E13" s="345">
        <f t="shared" si="1"/>
        <v>2.92</v>
      </c>
      <c r="F13" s="91"/>
      <c r="G13" s="234" t="s">
        <v>101</v>
      </c>
      <c r="H13" s="235">
        <f>H11+H12</f>
        <v>7.4008758749999988</v>
      </c>
    </row>
    <row r="14" spans="1:8" ht="13.8" thickBot="1" x14ac:dyDescent="0.3">
      <c r="A14" s="70" t="s">
        <v>180</v>
      </c>
      <c r="B14" s="69" t="s">
        <v>49</v>
      </c>
      <c r="C14" s="69">
        <v>3</v>
      </c>
      <c r="D14" s="260">
        <f>INPUTS!C46</f>
        <v>3.3250000000000002</v>
      </c>
      <c r="E14" s="281">
        <f t="shared" si="1"/>
        <v>9.9750000000000014</v>
      </c>
      <c r="F14" s="91"/>
      <c r="G14" s="236" t="s">
        <v>100</v>
      </c>
      <c r="H14" s="237">
        <f>E36/C4</f>
        <v>5.0991241250000021</v>
      </c>
    </row>
    <row r="15" spans="1:8" x14ac:dyDescent="0.25">
      <c r="A15" s="71" t="s">
        <v>190</v>
      </c>
      <c r="B15" s="72" t="s">
        <v>49</v>
      </c>
      <c r="C15" s="72">
        <v>1.92</v>
      </c>
      <c r="D15" s="95">
        <f>INPUTS!C47</f>
        <v>1.4</v>
      </c>
      <c r="E15" s="306">
        <f t="shared" si="1"/>
        <v>2.6879999999999997</v>
      </c>
      <c r="F15" s="91"/>
      <c r="G15" s="89"/>
    </row>
    <row r="16" spans="1:8" x14ac:dyDescent="0.25">
      <c r="A16" s="71" t="s">
        <v>164</v>
      </c>
      <c r="B16" s="72" t="s">
        <v>49</v>
      </c>
      <c r="C16" s="72">
        <v>3</v>
      </c>
      <c r="D16" s="95">
        <f>INPUTS!C49</f>
        <v>6.01</v>
      </c>
      <c r="E16" s="306">
        <f t="shared" si="1"/>
        <v>18.03</v>
      </c>
      <c r="G16" s="89"/>
    </row>
    <row r="17" spans="1:7" x14ac:dyDescent="0.25">
      <c r="A17" s="347" t="s">
        <v>214</v>
      </c>
      <c r="B17" s="252" t="s">
        <v>62</v>
      </c>
      <c r="C17" s="252">
        <v>1</v>
      </c>
      <c r="D17" s="376">
        <f>INPUTS!C31</f>
        <v>16.7</v>
      </c>
      <c r="E17" s="278">
        <f t="shared" si="1"/>
        <v>16.7</v>
      </c>
      <c r="F17" s="91"/>
    </row>
    <row r="18" spans="1:7" x14ac:dyDescent="0.25">
      <c r="A18" s="71" t="s">
        <v>201</v>
      </c>
      <c r="B18" s="72" t="s">
        <v>12</v>
      </c>
      <c r="C18" s="72">
        <v>1</v>
      </c>
      <c r="D18" s="95">
        <f>INPUTS!C54</f>
        <v>17.559999999999999</v>
      </c>
      <c r="E18" s="306">
        <f t="shared" si="1"/>
        <v>17.559999999999999</v>
      </c>
      <c r="F18" s="91"/>
      <c r="G18" s="89"/>
    </row>
    <row r="19" spans="1:7" x14ac:dyDescent="0.25">
      <c r="A19" s="71"/>
      <c r="B19" s="72"/>
      <c r="C19" s="72"/>
      <c r="D19" s="358"/>
      <c r="E19" s="304">
        <f t="shared" si="0"/>
        <v>0</v>
      </c>
      <c r="G19" s="89"/>
    </row>
    <row r="20" spans="1:7" x14ac:dyDescent="0.25">
      <c r="A20" s="71"/>
      <c r="B20" s="72"/>
      <c r="C20" s="93"/>
      <c r="D20" s="94"/>
      <c r="E20" s="127">
        <f t="shared" si="0"/>
        <v>0</v>
      </c>
      <c r="F20" s="91"/>
      <c r="G20" s="89"/>
    </row>
    <row r="21" spans="1:7" x14ac:dyDescent="0.25">
      <c r="A21" s="71" t="s">
        <v>22</v>
      </c>
      <c r="B21" s="95">
        <f>SUM(E6:E15)</f>
        <v>158.33299999999994</v>
      </c>
      <c r="C21" s="72">
        <v>0.5</v>
      </c>
      <c r="D21" s="96">
        <v>8.5000000000000006E-2</v>
      </c>
      <c r="E21" s="126">
        <f>B21*C21*D21</f>
        <v>6.7291524999999979</v>
      </c>
      <c r="F21" s="91"/>
    </row>
    <row r="22" spans="1:7" x14ac:dyDescent="0.25">
      <c r="A22" s="129"/>
      <c r="B22" s="130"/>
      <c r="C22" s="131"/>
      <c r="D22" s="132"/>
      <c r="E22" s="133"/>
      <c r="F22" s="91"/>
    </row>
    <row r="23" spans="1:7" ht="13.8" thickBot="1" x14ac:dyDescent="0.3">
      <c r="A23" s="134" t="s">
        <v>23</v>
      </c>
      <c r="B23" s="97"/>
      <c r="C23" s="97"/>
      <c r="D23" s="98"/>
      <c r="E23" s="135">
        <f>SUM(E5:E21)</f>
        <v>217.35215249999993</v>
      </c>
    </row>
    <row r="24" spans="1:7" x14ac:dyDescent="0.25">
      <c r="A24" s="136" t="s">
        <v>24</v>
      </c>
      <c r="B24" s="99"/>
      <c r="C24" s="100"/>
      <c r="D24" s="99"/>
      <c r="E24" s="137"/>
    </row>
    <row r="25" spans="1:7" x14ac:dyDescent="0.25">
      <c r="A25" s="71" t="s">
        <v>43</v>
      </c>
      <c r="B25" s="72" t="s">
        <v>12</v>
      </c>
      <c r="C25" s="72">
        <v>1</v>
      </c>
      <c r="D25" s="95">
        <f>INPUTS!C63</f>
        <v>9.5500000000000007</v>
      </c>
      <c r="E25" s="126">
        <f>D25*C25</f>
        <v>9.5500000000000007</v>
      </c>
    </row>
    <row r="26" spans="1:7" x14ac:dyDescent="0.25">
      <c r="A26" s="246" t="s">
        <v>191</v>
      </c>
      <c r="B26" s="72" t="s">
        <v>12</v>
      </c>
      <c r="C26" s="72">
        <v>1</v>
      </c>
      <c r="D26" s="95">
        <f>INPUTS!C75</f>
        <v>23.43</v>
      </c>
      <c r="E26" s="126">
        <f>D26*C26</f>
        <v>23.43</v>
      </c>
    </row>
    <row r="27" spans="1:7" x14ac:dyDescent="0.25">
      <c r="A27" s="71" t="s">
        <v>30</v>
      </c>
      <c r="B27" s="72" t="s">
        <v>12</v>
      </c>
      <c r="C27" s="72">
        <v>3</v>
      </c>
      <c r="D27" s="95">
        <f>INPUTS!C68</f>
        <v>10.5</v>
      </c>
      <c r="E27" s="126">
        <f>D27*C27</f>
        <v>31.5</v>
      </c>
    </row>
    <row r="28" spans="1:7" x14ac:dyDescent="0.25">
      <c r="A28" s="71" t="s">
        <v>31</v>
      </c>
      <c r="B28" s="72" t="s">
        <v>12</v>
      </c>
      <c r="C28" s="72">
        <v>1</v>
      </c>
      <c r="D28" s="95">
        <f>INPUTS!C79</f>
        <v>37.479999999999997</v>
      </c>
      <c r="E28" s="126">
        <f>D28*C28</f>
        <v>37.479999999999997</v>
      </c>
    </row>
    <row r="29" spans="1:7" x14ac:dyDescent="0.25">
      <c r="A29" s="71" t="s">
        <v>32</v>
      </c>
      <c r="B29" s="72" t="s">
        <v>7</v>
      </c>
      <c r="C29" s="72">
        <f>+C4</f>
        <v>60</v>
      </c>
      <c r="D29" s="95">
        <f>INPUTS!C81</f>
        <v>0.2</v>
      </c>
      <c r="E29" s="126">
        <f>D29*C29</f>
        <v>12</v>
      </c>
    </row>
    <row r="30" spans="1:7" x14ac:dyDescent="0.25">
      <c r="A30" s="138" t="s">
        <v>68</v>
      </c>
      <c r="B30" s="76">
        <f>SUM(E25:E27)</f>
        <v>64.48</v>
      </c>
      <c r="C30" s="139">
        <v>0.5</v>
      </c>
      <c r="D30" s="96">
        <v>8.5000000000000006E-2</v>
      </c>
      <c r="E30" s="278">
        <f>B30*C30*D30</f>
        <v>2.7404000000000002</v>
      </c>
    </row>
    <row r="31" spans="1:7" x14ac:dyDescent="0.25">
      <c r="A31" s="71"/>
      <c r="B31" s="72"/>
      <c r="C31" s="72"/>
      <c r="D31" s="92"/>
      <c r="E31" s="127">
        <f>D31*C31</f>
        <v>0</v>
      </c>
    </row>
    <row r="32" spans="1:7" x14ac:dyDescent="0.25">
      <c r="A32" s="71"/>
      <c r="B32" s="72"/>
      <c r="C32" s="72"/>
      <c r="D32" s="92"/>
      <c r="E32" s="127">
        <f>D32*C32</f>
        <v>0</v>
      </c>
    </row>
    <row r="33" spans="1:8" x14ac:dyDescent="0.25">
      <c r="A33" s="71" t="s">
        <v>33</v>
      </c>
      <c r="B33" s="72" t="s">
        <v>12</v>
      </c>
      <c r="C33" s="72">
        <v>1</v>
      </c>
      <c r="D33" s="95">
        <f>INPUTS!C82</f>
        <v>110</v>
      </c>
      <c r="E33" s="126">
        <f>D33*C33</f>
        <v>110</v>
      </c>
      <c r="G33" s="89"/>
    </row>
    <row r="34" spans="1:8" ht="13.8" thickBot="1" x14ac:dyDescent="0.3">
      <c r="A34" s="140" t="s">
        <v>34</v>
      </c>
      <c r="B34" s="103"/>
      <c r="C34" s="103"/>
      <c r="D34" s="107"/>
      <c r="E34" s="141">
        <f>SUM(E25:E33)</f>
        <v>226.7004</v>
      </c>
      <c r="G34" s="89"/>
    </row>
    <row r="35" spans="1:8" ht="13.8" thickTop="1" x14ac:dyDescent="0.25">
      <c r="A35" s="122" t="s">
        <v>35</v>
      </c>
      <c r="B35" s="82"/>
      <c r="C35" s="82"/>
      <c r="D35" s="105"/>
      <c r="E35" s="142">
        <f>E23+E34</f>
        <v>444.05255249999993</v>
      </c>
    </row>
    <row r="36" spans="1:8" ht="13.8" thickBot="1" x14ac:dyDescent="0.3">
      <c r="A36" s="140" t="s">
        <v>36</v>
      </c>
      <c r="B36" s="103"/>
      <c r="C36" s="106"/>
      <c r="D36" s="107"/>
      <c r="E36" s="142">
        <f>+E4-E23-E34</f>
        <v>305.94744750000012</v>
      </c>
      <c r="F36" s="91"/>
    </row>
    <row r="37" spans="1:8" ht="13.8" thickTop="1" x14ac:dyDescent="0.25">
      <c r="A37" s="143"/>
      <c r="B37" s="108"/>
      <c r="C37" s="109"/>
      <c r="D37" s="110" t="s">
        <v>186</v>
      </c>
      <c r="E37" s="144"/>
    </row>
    <row r="38" spans="1:8" x14ac:dyDescent="0.25">
      <c r="A38" s="145" t="s">
        <v>37</v>
      </c>
      <c r="B38" s="111" t="s">
        <v>182</v>
      </c>
      <c r="C38" s="112">
        <f>D38*0.88</f>
        <v>11</v>
      </c>
      <c r="D38" s="125">
        <f>+D4</f>
        <v>12.5</v>
      </c>
      <c r="E38" s="146">
        <f>D4*1.12</f>
        <v>14.000000000000002</v>
      </c>
    </row>
    <row r="39" spans="1:8" x14ac:dyDescent="0.25">
      <c r="A39" s="145" t="s">
        <v>38</v>
      </c>
      <c r="B39" s="113">
        <f>B40*0.75</f>
        <v>45</v>
      </c>
      <c r="C39" s="85">
        <f>C38*B39-E35</f>
        <v>50.947447500000067</v>
      </c>
      <c r="D39" s="85">
        <f>D38*B39-E35</f>
        <v>118.44744750000007</v>
      </c>
      <c r="E39" s="142">
        <f>E38*B39-E35</f>
        <v>185.94744750000018</v>
      </c>
    </row>
    <row r="40" spans="1:8" x14ac:dyDescent="0.25">
      <c r="A40" s="145" t="s">
        <v>39</v>
      </c>
      <c r="B40" s="113">
        <f>+C4</f>
        <v>60</v>
      </c>
      <c r="C40" s="85">
        <f>C38*B40-E35</f>
        <v>215.94744750000007</v>
      </c>
      <c r="D40" s="85">
        <f>D38*B40-E35</f>
        <v>305.94744750000007</v>
      </c>
      <c r="E40" s="142">
        <f>E38*B40-E35</f>
        <v>395.94744750000018</v>
      </c>
    </row>
    <row r="41" spans="1:8" ht="13.8" thickBot="1" x14ac:dyDescent="0.3">
      <c r="A41" s="147"/>
      <c r="B41" s="148">
        <f>B40*1.25</f>
        <v>75</v>
      </c>
      <c r="C41" s="149">
        <f>C38*B41-E35</f>
        <v>380.94744750000007</v>
      </c>
      <c r="D41" s="149">
        <f>D38*B41-E35</f>
        <v>493.44744750000007</v>
      </c>
      <c r="E41" s="150">
        <f>E38*B41-E35</f>
        <v>605.94744750000029</v>
      </c>
      <c r="G41" s="75"/>
      <c r="H41" s="75"/>
    </row>
    <row r="42" spans="1:8" x14ac:dyDescent="0.25">
      <c r="D42" s="89"/>
      <c r="E42" s="89"/>
      <c r="G42" s="114"/>
      <c r="H42" s="75"/>
    </row>
    <row r="43" spans="1:8" s="75" customFormat="1" x14ac:dyDescent="0.25">
      <c r="A43" s="75" t="s">
        <v>51</v>
      </c>
      <c r="G43" s="114"/>
    </row>
    <row r="44" spans="1:8" s="75" customFormat="1" x14ac:dyDescent="0.25">
      <c r="A44" s="75" t="s">
        <v>102</v>
      </c>
      <c r="F44" s="115"/>
      <c r="G44" s="114"/>
    </row>
    <row r="45" spans="1:8" s="75" customFormat="1" x14ac:dyDescent="0.25">
      <c r="A45" s="75" t="s">
        <v>103</v>
      </c>
      <c r="F45" s="115"/>
      <c r="G45" s="114"/>
    </row>
    <row r="46" spans="1:8" s="75" customFormat="1" x14ac:dyDescent="0.25">
      <c r="A46" s="75" t="s">
        <v>46</v>
      </c>
      <c r="G46" s="89"/>
      <c r="H46" s="68"/>
    </row>
    <row r="47" spans="1:8" s="75" customFormat="1" x14ac:dyDescent="0.25">
      <c r="A47" s="116" t="s">
        <v>188</v>
      </c>
      <c r="F47" s="115"/>
      <c r="G47" s="89"/>
      <c r="H47" s="68"/>
    </row>
    <row r="48" spans="1:8" x14ac:dyDescent="0.25">
      <c r="F48" s="91"/>
    </row>
    <row r="119" spans="4:4" x14ac:dyDescent="0.25">
      <c r="D119" s="117"/>
    </row>
    <row r="154" spans="11:11" x14ac:dyDescent="0.25">
      <c r="K154" s="117"/>
    </row>
    <row r="155" spans="11:11" x14ac:dyDescent="0.25">
      <c r="K155" s="117"/>
    </row>
    <row r="156" spans="11:11" x14ac:dyDescent="0.25">
      <c r="K156" s="117"/>
    </row>
    <row r="186" spans="13:13" x14ac:dyDescent="0.25">
      <c r="M186" s="117"/>
    </row>
    <row r="187" spans="13:13" x14ac:dyDescent="0.25">
      <c r="M187" s="117"/>
    </row>
    <row r="188" spans="13:13" x14ac:dyDescent="0.25">
      <c r="M188" s="117"/>
    </row>
    <row r="189" spans="13:13" x14ac:dyDescent="0.25">
      <c r="M189" s="117"/>
    </row>
    <row r="190" spans="13:13" x14ac:dyDescent="0.25">
      <c r="M190" s="117"/>
    </row>
    <row r="191" spans="13:13" x14ac:dyDescent="0.25">
      <c r="M191" s="117"/>
    </row>
    <row r="192" spans="13:13" x14ac:dyDescent="0.25">
      <c r="M192" s="117"/>
    </row>
    <row r="193" spans="13:13" x14ac:dyDescent="0.25">
      <c r="M193" s="117"/>
    </row>
    <row r="194" spans="13:13" x14ac:dyDescent="0.25">
      <c r="M194" s="117"/>
    </row>
    <row r="195" spans="13:13" x14ac:dyDescent="0.25">
      <c r="M195" s="117"/>
    </row>
    <row r="196" spans="13:13" x14ac:dyDescent="0.25">
      <c r="M196" s="117"/>
    </row>
    <row r="197" spans="13:13" x14ac:dyDescent="0.25">
      <c r="M197" s="117"/>
    </row>
    <row r="198" spans="13:13" x14ac:dyDescent="0.25">
      <c r="M198" s="117"/>
    </row>
    <row r="199" spans="13:13" x14ac:dyDescent="0.25">
      <c r="M199" s="117"/>
    </row>
    <row r="200" spans="13:13" x14ac:dyDescent="0.25">
      <c r="M200" s="117"/>
    </row>
    <row r="201" spans="13:13" x14ac:dyDescent="0.25">
      <c r="M201" s="117"/>
    </row>
    <row r="202" spans="13:13" x14ac:dyDescent="0.25">
      <c r="M202" s="117"/>
    </row>
    <row r="203" spans="13:13" x14ac:dyDescent="0.25">
      <c r="M203" s="117"/>
    </row>
    <row r="204" spans="13:13" x14ac:dyDescent="0.25">
      <c r="M204" s="117"/>
    </row>
    <row r="205" spans="13:13" x14ac:dyDescent="0.25">
      <c r="M205" s="117"/>
    </row>
    <row r="206" spans="13:13" x14ac:dyDescent="0.25">
      <c r="M206" s="117"/>
    </row>
    <row r="207" spans="13:13" x14ac:dyDescent="0.25">
      <c r="M207" s="117"/>
    </row>
    <row r="208" spans="13:13" x14ac:dyDescent="0.25">
      <c r="M208" s="117"/>
    </row>
    <row r="209" spans="13:14" x14ac:dyDescent="0.25">
      <c r="M209" s="117"/>
    </row>
    <row r="210" spans="13:14" x14ac:dyDescent="0.25">
      <c r="M210" s="117"/>
    </row>
    <row r="211" spans="13:14" x14ac:dyDescent="0.25">
      <c r="M211" s="117"/>
    </row>
    <row r="212" spans="13:14" x14ac:dyDescent="0.25">
      <c r="M212" s="117"/>
    </row>
    <row r="213" spans="13:14" x14ac:dyDescent="0.25">
      <c r="M213" s="117"/>
      <c r="N213" s="117"/>
    </row>
    <row r="214" spans="13:14" x14ac:dyDescent="0.25">
      <c r="M214" s="117"/>
    </row>
    <row r="215" spans="13:14" x14ac:dyDescent="0.25">
      <c r="M215" s="117"/>
    </row>
    <row r="216" spans="13:14" x14ac:dyDescent="0.25">
      <c r="M216" s="117"/>
    </row>
    <row r="217" spans="13:14" x14ac:dyDescent="0.25">
      <c r="M217" s="117"/>
    </row>
    <row r="218" spans="13:14" x14ac:dyDescent="0.25">
      <c r="M218" s="117"/>
    </row>
    <row r="219" spans="13:14" x14ac:dyDescent="0.25">
      <c r="M219" s="117"/>
    </row>
    <row r="220" spans="13:14" x14ac:dyDescent="0.25">
      <c r="N220" s="118"/>
    </row>
  </sheetData>
  <pageMargins left="0.75" right="0.75" top="1" bottom="0.75" header="0.3" footer="0.3"/>
  <pageSetup scale="98" orientation="portrait" r:id="rId1"/>
  <headerFooter alignWithMargins="0">
    <oddHeader xml:space="preserve">&amp;R&amp;G     </oddHeader>
    <oddFooter>&amp;C&amp;A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INTRO</vt:lpstr>
      <vt:lpstr>INPUTS</vt:lpstr>
      <vt:lpstr>CORN GRAIN NO TILL</vt:lpstr>
      <vt:lpstr>CORN GRAIN CONVENTIONAL NON-IR</vt:lpstr>
      <vt:lpstr>CORN GRAIN - IRRIGATED</vt:lpstr>
      <vt:lpstr>CORN GRAIN NO TILLwLITTER</vt:lpstr>
      <vt:lpstr>CORN GRAIN NO TILLwWEEDRESIS</vt:lpstr>
      <vt:lpstr>SOYBEANS</vt:lpstr>
      <vt:lpstr>SOYBEANS wWEED RESIS</vt:lpstr>
      <vt:lpstr>WHEAT</vt:lpstr>
      <vt:lpstr>WHEAT SOYBEAN DOUBLE CROP</vt:lpstr>
      <vt:lpstr>BLANKBUDGET</vt:lpstr>
      <vt:lpstr>HISTORICAL</vt:lpstr>
      <vt:lpstr>'WHEAT SOYBEAN DOUBLE CROP'!BROCCOLI</vt:lpstr>
      <vt:lpstr>BLANKBUDGET!Print_Area</vt:lpstr>
      <vt:lpstr>'CORN GRAIN - IRRIGATED'!Print_Area</vt:lpstr>
      <vt:lpstr>'CORN GRAIN CONVENTIONAL NON-IR'!Print_Area</vt:lpstr>
      <vt:lpstr>'CORN GRAIN NO TILL'!Print_Area</vt:lpstr>
      <vt:lpstr>'CORN GRAIN NO TILLwLITTER'!Print_Area</vt:lpstr>
      <vt:lpstr>'CORN GRAIN NO TILLwWEEDRESIS'!Print_Area</vt:lpstr>
      <vt:lpstr>INPUTS!Print_Area</vt:lpstr>
      <vt:lpstr>INTRO!Print_Area</vt:lpstr>
      <vt:lpstr>SOYBEANS!Print_Area</vt:lpstr>
      <vt:lpstr>'SOYBEANS wWEED RESIS'!Print_Area</vt:lpstr>
      <vt:lpstr>WHEAT!Print_Area</vt:lpstr>
      <vt:lpstr>'WHEAT SOYBEAN DOUBLE CROP'!Print_Area</vt:lpstr>
    </vt:vector>
  </TitlesOfParts>
  <Company>MCE-St. Mary's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Beale;Shannon Dill</dc:creator>
  <cp:lastModifiedBy>Susan L. Barnes</cp:lastModifiedBy>
  <cp:lastPrinted>2023-12-21T16:32:58Z</cp:lastPrinted>
  <dcterms:created xsi:type="dcterms:W3CDTF">2007-11-29T21:22:46Z</dcterms:created>
  <dcterms:modified xsi:type="dcterms:W3CDTF">2024-01-12T20:47:45Z</dcterms:modified>
</cp:coreProperties>
</file>